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ndra\Documents\PLANOS ESCUELA\ESCUELA CONAFE\PLANOS Y RENDERS\PLANOS ESTRUCTURALES\MEMORIA DE CÁLCULO\"/>
    </mc:Choice>
  </mc:AlternateContent>
  <bookViews>
    <workbookView xWindow="0" yWindow="0" windowWidth="23040" windowHeight="9408"/>
  </bookViews>
  <sheets>
    <sheet name="PRIMARIA" sheetId="1" r:id="rId1"/>
    <sheet name="JARDIN DE NIÑOS" sheetId="2" r:id="rId2"/>
    <sheet name="DORMITORIO" sheetId="3" r:id="rId3"/>
    <sheet name="SANITARIOS" sheetId="4" r:id="rId4"/>
    <sheet name="BIBLIOTECA" sheetId="5" r:id="rId5"/>
    <sheet name="LOSA(SISMICO)" sheetId="6" r:id="rId6"/>
    <sheet name="MURO(SISMICO)" sheetId="7" r:id="rId7"/>
    <sheet name="TRABES (SISMICO)" sheetId="8" r:id="rId8"/>
    <sheet name="COLUMNAS (SISMICO)" sheetId="9" r:id="rId9"/>
    <sheet name="C. GRAVEDAD" sheetId="10" r:id="rId10"/>
    <sheet name="F.SISMICA" sheetId="11" r:id="rId11"/>
  </sheets>
  <definedNames>
    <definedName name="_xlnm.Print_Area" localSheetId="4">BIBLIOTECA!$A$1:$L$162</definedName>
    <definedName name="_xlnm.Print_Area" localSheetId="2">DORMITORIO!$A$1:$K$183</definedName>
    <definedName name="_xlnm.Print_Area" localSheetId="1">'JARDIN DE NIÑOS'!$A$1:$L$187</definedName>
    <definedName name="_xlnm.Print_Area" localSheetId="0">PRIMARIA!$A$1:$K$195</definedName>
    <definedName name="_xlnm.Print_Area" localSheetId="7">'TRABES (SISMICO)'!$A$1:$I$50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11" l="1"/>
  <c r="D24" i="11"/>
  <c r="G21" i="11"/>
  <c r="D21" i="11"/>
  <c r="D14" i="11" l="1"/>
  <c r="G7" i="11"/>
  <c r="G9" i="11" s="1"/>
  <c r="P11" i="10"/>
  <c r="P7" i="10"/>
  <c r="O11" i="10"/>
  <c r="N11" i="10"/>
  <c r="M11" i="10"/>
  <c r="M7" i="10"/>
  <c r="L11" i="10"/>
  <c r="K11" i="10"/>
  <c r="J11" i="10"/>
  <c r="J7" i="10"/>
  <c r="I11" i="10"/>
  <c r="H11" i="10"/>
  <c r="G11" i="10"/>
  <c r="F11" i="10"/>
  <c r="E11" i="10"/>
  <c r="D11" i="10"/>
  <c r="C11" i="10"/>
  <c r="B11" i="10"/>
  <c r="O7" i="10"/>
  <c r="N7" i="10"/>
  <c r="L7" i="10"/>
  <c r="K7" i="10"/>
  <c r="I7" i="10"/>
  <c r="H7" i="10"/>
  <c r="G7" i="10"/>
  <c r="F7" i="10"/>
  <c r="E7" i="10"/>
  <c r="D7" i="10"/>
  <c r="C7" i="10"/>
  <c r="B7" i="10"/>
  <c r="G6" i="9"/>
  <c r="G5" i="9"/>
  <c r="E23" i="8"/>
  <c r="E22" i="8"/>
  <c r="E21" i="8"/>
  <c r="H6" i="8"/>
  <c r="B18" i="10" l="1"/>
  <c r="D18" i="10" s="1"/>
  <c r="B17" i="10"/>
  <c r="D17" i="10" s="1"/>
  <c r="G17" i="10"/>
  <c r="J17" i="10" s="1"/>
  <c r="G16" i="10"/>
  <c r="J16" i="10" s="1"/>
  <c r="B16" i="10"/>
  <c r="D16" i="10" s="1"/>
  <c r="Q11" i="10"/>
  <c r="B19" i="10"/>
  <c r="D19" i="10" s="1"/>
  <c r="Q7" i="10"/>
  <c r="B20" i="10"/>
  <c r="D20" i="10" s="1"/>
  <c r="G18" i="10"/>
  <c r="J18" i="10" s="1"/>
  <c r="E12" i="10"/>
  <c r="J12" i="10"/>
  <c r="I12" i="10"/>
  <c r="M12" i="10"/>
  <c r="N12" i="10"/>
  <c r="K12" i="10"/>
  <c r="F12" i="10"/>
  <c r="C12" i="10"/>
  <c r="O12" i="10"/>
  <c r="D12" i="10"/>
  <c r="L12" i="10"/>
  <c r="G12" i="10"/>
  <c r="H12" i="10"/>
  <c r="P12" i="10"/>
  <c r="B12" i="10"/>
  <c r="J19" i="10" l="1"/>
  <c r="J20" i="10" s="1"/>
  <c r="D21" i="10"/>
  <c r="D22" i="10" s="1"/>
  <c r="Q12" i="10"/>
  <c r="E15" i="7" l="1"/>
  <c r="E14" i="7"/>
  <c r="E12" i="7"/>
  <c r="E11" i="7"/>
  <c r="F9" i="7"/>
  <c r="I51" i="6"/>
  <c r="I50" i="6"/>
  <c r="I49" i="6"/>
  <c r="I46" i="6"/>
  <c r="I45" i="6"/>
  <c r="I47" i="6"/>
  <c r="I42" i="6"/>
  <c r="I43" i="6"/>
  <c r="I40" i="6"/>
  <c r="I39" i="6"/>
  <c r="I37" i="6"/>
  <c r="I36" i="6"/>
  <c r="I34" i="6"/>
  <c r="I33" i="6"/>
  <c r="I31" i="6"/>
  <c r="I30" i="6"/>
  <c r="I21" i="6"/>
  <c r="I22" i="6"/>
  <c r="I19" i="6"/>
  <c r="I18" i="6"/>
  <c r="I11" i="6"/>
  <c r="I10" i="6"/>
  <c r="I8" i="6"/>
  <c r="I7" i="6"/>
  <c r="B81" i="5" l="1"/>
  <c r="E106" i="5"/>
  <c r="E103" i="5"/>
  <c r="E99" i="5"/>
  <c r="B78" i="5"/>
  <c r="F77" i="5" s="1"/>
  <c r="B75" i="5"/>
  <c r="B71" i="5"/>
  <c r="F69" i="5" s="1"/>
  <c r="B66" i="5"/>
  <c r="F65" i="5" s="1"/>
  <c r="F62" i="5"/>
  <c r="G24" i="5"/>
  <c r="G23" i="5"/>
  <c r="E17" i="5"/>
  <c r="E16" i="5"/>
  <c r="B82" i="4"/>
  <c r="B90" i="4"/>
  <c r="F89" i="4" s="1"/>
  <c r="B75" i="4"/>
  <c r="F73" i="4" s="1"/>
  <c r="B70" i="4"/>
  <c r="F69" i="4" s="1"/>
  <c r="E115" i="4"/>
  <c r="E112" i="4"/>
  <c r="E108" i="4"/>
  <c r="B86" i="4"/>
  <c r="F85" i="4" s="1"/>
  <c r="B79" i="4"/>
  <c r="F78" i="4" s="1"/>
  <c r="F66" i="4"/>
  <c r="G28" i="4"/>
  <c r="G27" i="4"/>
  <c r="D21" i="4"/>
  <c r="D20" i="4"/>
  <c r="D19" i="4"/>
  <c r="B99" i="3"/>
  <c r="F98" i="3" s="1"/>
  <c r="B92" i="3"/>
  <c r="F91" i="3" s="1"/>
  <c r="B77" i="3"/>
  <c r="B73" i="3"/>
  <c r="E117" i="4" l="1"/>
  <c r="E119" i="4" s="1"/>
  <c r="E121" i="4" s="1"/>
  <c r="G30" i="4"/>
  <c r="B83" i="5"/>
  <c r="F74" i="5"/>
  <c r="G26" i="5"/>
  <c r="E108" i="5"/>
  <c r="E110" i="5" s="1"/>
  <c r="E112" i="5" s="1"/>
  <c r="B92" i="4"/>
  <c r="F81" i="4"/>
  <c r="F93" i="4" s="1"/>
  <c r="D23" i="3"/>
  <c r="D22" i="3"/>
  <c r="D21" i="3"/>
  <c r="E123" i="3"/>
  <c r="E120" i="3"/>
  <c r="E116" i="3"/>
  <c r="B96" i="3"/>
  <c r="F95" i="3" s="1"/>
  <c r="B88" i="3"/>
  <c r="F87" i="3" s="1"/>
  <c r="B81" i="3"/>
  <c r="F80" i="3" s="1"/>
  <c r="F75" i="3"/>
  <c r="F71" i="3"/>
  <c r="F68" i="3"/>
  <c r="G30" i="3"/>
  <c r="G29" i="3"/>
  <c r="D20" i="3"/>
  <c r="D19" i="3"/>
  <c r="D18" i="3"/>
  <c r="D17" i="3"/>
  <c r="E120" i="2"/>
  <c r="C115" i="2"/>
  <c r="E115" i="2" s="1"/>
  <c r="E118" i="1"/>
  <c r="C113" i="1"/>
  <c r="B88" i="1"/>
  <c r="F86" i="1" s="1"/>
  <c r="B90" i="2"/>
  <c r="F89" i="2" s="1"/>
  <c r="B96" i="2"/>
  <c r="F96" i="2" s="1"/>
  <c r="B83" i="2"/>
  <c r="B69" i="2"/>
  <c r="G32" i="3" l="1"/>
  <c r="F101" i="3"/>
  <c r="E125" i="3"/>
  <c r="E127" i="3" s="1"/>
  <c r="E129" i="3" s="1"/>
  <c r="D17" i="2"/>
  <c r="D18" i="2"/>
  <c r="D19" i="2"/>
  <c r="D20" i="2"/>
  <c r="E117" i="2"/>
  <c r="E113" i="2"/>
  <c r="F82" i="2"/>
  <c r="B78" i="2"/>
  <c r="F77" i="2" s="1"/>
  <c r="B73" i="2"/>
  <c r="F72" i="2" s="1"/>
  <c r="F68" i="2"/>
  <c r="F65" i="2"/>
  <c r="G27" i="2"/>
  <c r="G26" i="2"/>
  <c r="D18" i="1"/>
  <c r="D19" i="1"/>
  <c r="D20" i="1"/>
  <c r="G29" i="2" l="1"/>
  <c r="E122" i="2"/>
  <c r="E124" i="2" s="1"/>
  <c r="E126" i="2" s="1"/>
  <c r="B97" i="2"/>
  <c r="F98" i="2" s="1"/>
  <c r="E115" i="1" l="1"/>
  <c r="E111" i="1"/>
  <c r="B94" i="1"/>
  <c r="B83" i="1"/>
  <c r="F82" i="1" s="1"/>
  <c r="B78" i="1"/>
  <c r="F77" i="1" s="1"/>
  <c r="B73" i="1"/>
  <c r="F72" i="1" s="1"/>
  <c r="B69" i="1"/>
  <c r="F68" i="1" s="1"/>
  <c r="B67" i="1"/>
  <c r="B68" i="1"/>
  <c r="F65" i="1"/>
  <c r="B95" i="1" l="1"/>
  <c r="F94" i="1" s="1"/>
  <c r="F96" i="1" s="1"/>
  <c r="E120" i="1"/>
  <c r="E122" i="1" s="1"/>
  <c r="E124" i="1" s="1"/>
  <c r="G27" i="1" l="1"/>
  <c r="G26" i="1"/>
  <c r="D17" i="1"/>
  <c r="G29" i="1" l="1"/>
  <c r="F81" i="5"/>
  <c r="F84" i="5" s="1"/>
  <c r="B100" i="3" l="1"/>
  <c r="B84" i="3"/>
  <c r="F84" i="3"/>
</calcChain>
</file>

<file path=xl/comments1.xml><?xml version="1.0" encoding="utf-8"?>
<comments xmlns="http://schemas.openxmlformats.org/spreadsheetml/2006/main">
  <authors>
    <author>sandra R. G.</author>
  </authors>
  <commentList>
    <comment ref="H16" authorId="0" shapeId="0">
      <text>
        <r>
          <rPr>
            <b/>
            <sz val="9"/>
            <color indexed="81"/>
            <rFont val="Tahoma"/>
            <family val="2"/>
          </rPr>
          <t>sandra R. G.: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<sst xmlns="http://schemas.openxmlformats.org/spreadsheetml/2006/main" count="923" uniqueCount="313">
  <si>
    <t>TABLERO</t>
  </si>
  <si>
    <t xml:space="preserve">LARGO </t>
  </si>
  <si>
    <t xml:space="preserve">ANCHO </t>
  </si>
  <si>
    <t>L1/L2</t>
  </si>
  <si>
    <t xml:space="preserve">TIPO DE LOSA </t>
  </si>
  <si>
    <t xml:space="preserve">AREAS TIBUTAREAS </t>
  </si>
  <si>
    <t xml:space="preserve">RECTANGULAR </t>
  </si>
  <si>
    <t xml:space="preserve">PESO POR AREA </t>
  </si>
  <si>
    <t xml:space="preserve">Peso de los materiales </t>
  </si>
  <si>
    <t xml:space="preserve">Concreto reforzado </t>
  </si>
  <si>
    <t>Aplanado de cemento-arena</t>
  </si>
  <si>
    <t>Largo</t>
  </si>
  <si>
    <t>Ancho</t>
  </si>
  <si>
    <t>Espesor</t>
  </si>
  <si>
    <t xml:space="preserve">W </t>
  </si>
  <si>
    <t xml:space="preserve">cargas vivas= </t>
  </si>
  <si>
    <t>Wt</t>
  </si>
  <si>
    <t>TOTAL Wazotea=</t>
  </si>
  <si>
    <t xml:space="preserve">Momentos </t>
  </si>
  <si>
    <t xml:space="preserve">Altura del peralte </t>
  </si>
  <si>
    <t xml:space="preserve">Calculo del área del acero </t>
  </si>
  <si>
    <t xml:space="preserve">Calculo de varillas </t>
  </si>
  <si>
    <t xml:space="preserve">Separación </t>
  </si>
  <si>
    <t xml:space="preserve">Áreas del acero </t>
  </si>
  <si>
    <t xml:space="preserve">Peso del muro </t>
  </si>
  <si>
    <t xml:space="preserve">Largo </t>
  </si>
  <si>
    <t xml:space="preserve">Ancho </t>
  </si>
  <si>
    <t>Alto</t>
  </si>
  <si>
    <t>Peso volumetrico</t>
  </si>
  <si>
    <t xml:space="preserve">Peso total </t>
  </si>
  <si>
    <t>2200kg/m2</t>
  </si>
  <si>
    <t>2100kg/m2</t>
  </si>
  <si>
    <t>2 lados</t>
  </si>
  <si>
    <t>Wt=</t>
  </si>
  <si>
    <t>T1</t>
  </si>
  <si>
    <t>A1 Y A2=3.98                 A3 Y A4=2.39</t>
  </si>
  <si>
    <t>A1,A2=1281.56KG                  A3,A4=769.58KG</t>
  </si>
  <si>
    <t>T1=</t>
  </si>
  <si>
    <t>*2</t>
  </si>
  <si>
    <t>T2=</t>
  </si>
  <si>
    <t>T3</t>
  </si>
  <si>
    <t>muro</t>
  </si>
  <si>
    <t>T5</t>
  </si>
  <si>
    <t>T3=</t>
  </si>
  <si>
    <t>T5=</t>
  </si>
  <si>
    <t>T4=</t>
  </si>
  <si>
    <t>Pt=</t>
  </si>
  <si>
    <t>T2</t>
  </si>
  <si>
    <t>T4</t>
  </si>
  <si>
    <t>PT</t>
  </si>
  <si>
    <t xml:space="preserve">AREÁ DE LAS COLUMNAS </t>
  </si>
  <si>
    <t xml:space="preserve">AREÁ DE ACERO </t>
  </si>
  <si>
    <t xml:space="preserve">Trabe de ceramiento </t>
  </si>
  <si>
    <t>2400kg/m3</t>
  </si>
  <si>
    <t xml:space="preserve">Losa de azotea </t>
  </si>
  <si>
    <t>m</t>
  </si>
  <si>
    <t>322 kg/m2</t>
  </si>
  <si>
    <t>*3.98 m2=</t>
  </si>
  <si>
    <t>/4.12</t>
  </si>
  <si>
    <t>Muro</t>
  </si>
  <si>
    <t>kg/m</t>
  </si>
  <si>
    <t>4000kg/m</t>
  </si>
  <si>
    <t xml:space="preserve">resistencia del suelo </t>
  </si>
  <si>
    <t>Base=</t>
  </si>
  <si>
    <t>h=</t>
  </si>
  <si>
    <t>50 cm</t>
  </si>
  <si>
    <t xml:space="preserve">Corona </t>
  </si>
  <si>
    <t>25 cm</t>
  </si>
  <si>
    <t xml:space="preserve">Estribos </t>
  </si>
  <si>
    <t>Separacion =</t>
  </si>
  <si>
    <t>19cm</t>
  </si>
  <si>
    <t>20*0.95cm=</t>
  </si>
  <si>
    <t>A1 Y A2=3.98                 A3 Y A4=2.40</t>
  </si>
  <si>
    <t>A1 Y A2=3.98                 A3 Y A4=2.41</t>
  </si>
  <si>
    <t>A1 Y A2=3.98                 A3 Y A4=2.42</t>
  </si>
  <si>
    <t xml:space="preserve">Peso de los materiales utilizados </t>
  </si>
  <si>
    <t>2400 kg/m3</t>
  </si>
  <si>
    <t xml:space="preserve">Aplanado de cemento-arena </t>
  </si>
  <si>
    <t>2100kg/m3</t>
  </si>
  <si>
    <t>2200 kg/m3</t>
  </si>
  <si>
    <t xml:space="preserve">Tabique macizo prensado </t>
  </si>
  <si>
    <t>A1 Y A2=2.37                 A3 Y A4=1.96</t>
  </si>
  <si>
    <t>A1,A2=763.14KG                  A3,A4=631.12KG</t>
  </si>
  <si>
    <t xml:space="preserve">ÁREAS TRIBUTARIAS </t>
  </si>
  <si>
    <t xml:space="preserve">PESO POR ÁREA </t>
  </si>
  <si>
    <t xml:space="preserve">Áreas tributarias </t>
  </si>
  <si>
    <t>T6=</t>
  </si>
  <si>
    <t>T6</t>
  </si>
  <si>
    <t>AKS=597.34cm2</t>
  </si>
  <si>
    <t>29cm</t>
  </si>
  <si>
    <t>Trabe de ceramiento muro</t>
  </si>
  <si>
    <t>AKS=301.37cm2</t>
  </si>
  <si>
    <t>*1.96 m2=</t>
  </si>
  <si>
    <t>/2.80</t>
  </si>
  <si>
    <t>ALARGADA</t>
  </si>
  <si>
    <t>T7</t>
  </si>
  <si>
    <t xml:space="preserve">A1 Y A2=2.10                 </t>
  </si>
  <si>
    <t>A1Y A2=4.15</t>
  </si>
  <si>
    <t>A1 Y A2=0.65                 A3 Y A4=0.68</t>
  </si>
  <si>
    <t>A1 Y A2=0.65                 A3 Y A4=1.23</t>
  </si>
  <si>
    <t>A1 Y A2=1.69                 A3 Y A4=2.94</t>
  </si>
  <si>
    <t>A1 Y A2=0.35             A3Y A4=0.63</t>
  </si>
  <si>
    <t>A1 Y A 2=0.68        A3 Y A4=1.28</t>
  </si>
  <si>
    <t xml:space="preserve">A1,A2=802.20KG                  </t>
  </si>
  <si>
    <t>A1,A2=248.30KG                  A3,A4=259.76KG</t>
  </si>
  <si>
    <t>A1,A2=248.30KG                  A3,A4=469.86KG</t>
  </si>
  <si>
    <t>A1,A2=645.58KG                  A3,A4=1123.08KG</t>
  </si>
  <si>
    <t>A1 Y A2=133.70           A3 Y A4=240.66</t>
  </si>
  <si>
    <t>A1 Y A2=259.76        A3 Y A 4=488.96</t>
  </si>
  <si>
    <t>A1 Y A2= 1585.30</t>
  </si>
  <si>
    <t>T5.1</t>
  </si>
  <si>
    <t>T 6.1=</t>
  </si>
  <si>
    <t>T6.1</t>
  </si>
  <si>
    <t>AKS=350.51cm2</t>
  </si>
  <si>
    <t>382 kg/m2</t>
  </si>
  <si>
    <t>*4.15 m2=</t>
  </si>
  <si>
    <t>/2.32</t>
  </si>
  <si>
    <t xml:space="preserve">ALARGADA </t>
  </si>
  <si>
    <t xml:space="preserve">A1 Y A2=2.18              </t>
  </si>
  <si>
    <t>/3.60</t>
  </si>
  <si>
    <t>*3.30 m2=</t>
  </si>
  <si>
    <t xml:space="preserve">A1 Y A2=3.10                    A3 Y A4 =3.30                 </t>
  </si>
  <si>
    <t xml:space="preserve">A1 Y A2=1.96                    A3 Y A4 =3.13               </t>
  </si>
  <si>
    <t xml:space="preserve">A1 Y A2=  1.96            A3 Y A4=  3.13          </t>
  </si>
  <si>
    <t xml:space="preserve">A1,A2=748.72KG                                         A3 y A4=1195.66            </t>
  </si>
  <si>
    <t>T1.1=</t>
  </si>
  <si>
    <t>T2.1=</t>
  </si>
  <si>
    <t>AKS=422.35cm2</t>
  </si>
  <si>
    <t>AKS=204.85cm2</t>
  </si>
  <si>
    <t>*3.13 m2=</t>
  </si>
  <si>
    <t>/3.64</t>
  </si>
  <si>
    <t>18=20</t>
  </si>
  <si>
    <t>Peso de azotea con pendiente mayor de 5%</t>
  </si>
  <si>
    <t>40 kg/m3</t>
  </si>
  <si>
    <t>Peso de azotea con pendiente menor de 5%</t>
  </si>
  <si>
    <t>100  kg/m3</t>
  </si>
  <si>
    <t xml:space="preserve">Apoyo simple  </t>
  </si>
  <si>
    <t>factor de distribución (1.0)</t>
  </si>
  <si>
    <t>calculo de la cortante</t>
  </si>
  <si>
    <t xml:space="preserve">DIAGRAMA DE CORTANTE </t>
  </si>
  <si>
    <t>DIAGRAMA DE MOMENTOS</t>
  </si>
  <si>
    <t xml:space="preserve">DIAGRAMA DE MOMENTOS </t>
  </si>
  <si>
    <t xml:space="preserve">DIAGRAMA DE CORTANTES </t>
  </si>
  <si>
    <t xml:space="preserve">A1,A2=1184.20KG/M2                                         A3 y A4=1260.60 KG/M2              </t>
  </si>
  <si>
    <t xml:space="preserve">A1,A2=832.76 KG/M2                  </t>
  </si>
  <si>
    <t xml:space="preserve">DIAGRAMA DE MOMENTO </t>
  </si>
  <si>
    <t>20*0.95cm=19 CM</t>
  </si>
  <si>
    <t>Área tributaria: en losa es el área multiplicada por el peso en metros que toca cargar a cada trabe para distribuir el peso total de la losa.</t>
  </si>
  <si>
    <t>Cargas muertas: Se considerarán como cargas muertas los pesos de todos los elementos constructivos, de los acabados y de todos los elementos que ocupan una posición permanente y tienen un peso que no cambia sustancialmente con el tiempo.</t>
  </si>
  <si>
    <t xml:space="preserve">Definiciones </t>
  </si>
  <si>
    <t xml:space="preserve">
</t>
  </si>
  <si>
    <t xml:space="preserve">DIAGRAMA DE ELASTICIDAD </t>
  </si>
  <si>
    <t>DIAGRAMA DE ELASTICIDAD</t>
  </si>
  <si>
    <t xml:space="preserve">DIAGRAMA DE ELASTICIDAD  </t>
  </si>
  <si>
    <t xml:space="preserve">Ver "Diseño por sismo" </t>
  </si>
  <si>
    <t>Diseño por viento.</t>
  </si>
  <si>
    <t xml:space="preserve">Nota. Los cálculos por viento y sismo depende de la ubicación de la escuela proyectada la información necesaria se encuentra en las normas de este manual.            </t>
  </si>
  <si>
    <t xml:space="preserve">CÁLCULOS ESTRUCTURALES  </t>
  </si>
  <si>
    <t xml:space="preserve">CÁLCULOS ESTRUCTURALES </t>
  </si>
  <si>
    <t xml:space="preserve">w= 382 </t>
  </si>
  <si>
    <t xml:space="preserve">Carga de azotea </t>
  </si>
  <si>
    <t xml:space="preserve">EJE </t>
  </si>
  <si>
    <t xml:space="preserve">PESO AZOTEA </t>
  </si>
  <si>
    <t xml:space="preserve">CARGA TOTAL </t>
  </si>
  <si>
    <t>.6-8</t>
  </si>
  <si>
    <t>B Y D</t>
  </si>
  <si>
    <t>D Y H</t>
  </si>
  <si>
    <t>DISTANCIA</t>
  </si>
  <si>
    <t xml:space="preserve">W*ÁREA </t>
  </si>
  <si>
    <t>W* TRABE</t>
  </si>
  <si>
    <t xml:space="preserve">CALCULO DE REACCIONES </t>
  </si>
  <si>
    <t xml:space="preserve">TRABE </t>
  </si>
  <si>
    <t>EJES</t>
  </si>
  <si>
    <t>CARGA</t>
  </si>
  <si>
    <t xml:space="preserve">CORTANTE </t>
  </si>
  <si>
    <t>B</t>
  </si>
  <si>
    <t>C</t>
  </si>
  <si>
    <t>.6-7</t>
  </si>
  <si>
    <t>B - D</t>
  </si>
  <si>
    <t>B - H</t>
  </si>
  <si>
    <t>D - H</t>
  </si>
  <si>
    <t>.7-8</t>
  </si>
  <si>
    <t>D</t>
  </si>
  <si>
    <t>F</t>
  </si>
  <si>
    <t>H</t>
  </si>
  <si>
    <t>B-D</t>
  </si>
  <si>
    <t xml:space="preserve">PESO  </t>
  </si>
  <si>
    <t xml:space="preserve">LONGUITUD </t>
  </si>
  <si>
    <t>D-H</t>
  </si>
  <si>
    <t>PESO POR AREA</t>
  </si>
  <si>
    <t>EJE</t>
  </si>
  <si>
    <t>ANCHO</t>
  </si>
  <si>
    <t>GROSOR</t>
  </si>
  <si>
    <t xml:space="preserve">PESO DEL CONCRETO </t>
  </si>
  <si>
    <t>M</t>
  </si>
  <si>
    <t>KG/CM2</t>
  </si>
  <si>
    <t>KG</t>
  </si>
  <si>
    <t>B-H</t>
  </si>
  <si>
    <t xml:space="preserve">PESO </t>
  </si>
  <si>
    <t>LONGITUD</t>
  </si>
  <si>
    <t xml:space="preserve">FACTOR </t>
  </si>
  <si>
    <t>6-8  B-H</t>
  </si>
  <si>
    <t>B-D 6-8</t>
  </si>
  <si>
    <t>D-H  6-8</t>
  </si>
  <si>
    <t>LARGO</t>
  </si>
  <si>
    <t xml:space="preserve">DISTANCIA </t>
  </si>
  <si>
    <t xml:space="preserve">PESO POR COLUMA </t>
  </si>
  <si>
    <t>B Y C</t>
  </si>
  <si>
    <t>Columna1</t>
  </si>
  <si>
    <t>6B</t>
  </si>
  <si>
    <t>6C</t>
  </si>
  <si>
    <t xml:space="preserve">SUMATORIA </t>
  </si>
  <si>
    <t xml:space="preserve">CARGA DE AZOTEA </t>
  </si>
  <si>
    <t>TRABE</t>
  </si>
  <si>
    <t xml:space="preserve">CARGA ACUMULADA AZOTEA </t>
  </si>
  <si>
    <t>MURO</t>
  </si>
  <si>
    <t>COLUMNA 30*30</t>
  </si>
  <si>
    <t xml:space="preserve">SUBTOTAL ENTREPISO 2 </t>
  </si>
  <si>
    <t xml:space="preserve">CARGA ACUMULADA ENTREPISO </t>
  </si>
  <si>
    <t xml:space="preserve">TOTAL </t>
  </si>
  <si>
    <t>7B</t>
  </si>
  <si>
    <t>8B</t>
  </si>
  <si>
    <t>7C</t>
  </si>
  <si>
    <t>8C</t>
  </si>
  <si>
    <t>6D</t>
  </si>
  <si>
    <t>7D</t>
  </si>
  <si>
    <t>8D</t>
  </si>
  <si>
    <t>6F</t>
  </si>
  <si>
    <t>7F</t>
  </si>
  <si>
    <t>8F</t>
  </si>
  <si>
    <t>6H</t>
  </si>
  <si>
    <t>7H</t>
  </si>
  <si>
    <t xml:space="preserve">SUMATORIA DE CARGAS </t>
  </si>
  <si>
    <t xml:space="preserve">DISTANCIA AL PUNTO </t>
  </si>
  <si>
    <t>CENTRO/GRAVEDAD</t>
  </si>
  <si>
    <t>CENTRO/GRAVEDAD =</t>
  </si>
  <si>
    <t>6B+6C+6D+6F+6H</t>
  </si>
  <si>
    <t>B6+B7+B8</t>
  </si>
  <si>
    <t>6C+7C+8C</t>
  </si>
  <si>
    <t>6D+7D+8D</t>
  </si>
  <si>
    <t>6F+7F+8F</t>
  </si>
  <si>
    <t>6H+7H+8H</t>
  </si>
  <si>
    <t>7B+7C+7D+7F+7H</t>
  </si>
  <si>
    <t>8B+8C+8D+8F+8H</t>
  </si>
  <si>
    <t>8H</t>
  </si>
  <si>
    <t>NIVEL</t>
  </si>
  <si>
    <t>(x) m</t>
  </si>
  <si>
    <t>(y) m</t>
  </si>
  <si>
    <t xml:space="preserve">azotea </t>
  </si>
  <si>
    <t>FI</t>
  </si>
  <si>
    <t>AZOTEA</t>
  </si>
  <si>
    <t>GRUPO B</t>
  </si>
  <si>
    <t>ZONA 2</t>
  </si>
  <si>
    <t>C= 1*0.32=</t>
  </si>
  <si>
    <t>Q= 4</t>
  </si>
  <si>
    <t>C/Q=</t>
  </si>
  <si>
    <t xml:space="preserve">NIVEL </t>
  </si>
  <si>
    <t>Wi (t)</t>
  </si>
  <si>
    <t>Hi (m)</t>
  </si>
  <si>
    <t>wi*hi (t.m)</t>
  </si>
  <si>
    <t>fi (t)</t>
  </si>
  <si>
    <t>vi (t)</t>
  </si>
  <si>
    <t>total</t>
  </si>
  <si>
    <t xml:space="preserve">Centro de cortante </t>
  </si>
  <si>
    <t xml:space="preserve">NINEL </t>
  </si>
  <si>
    <t>YI</t>
  </si>
  <si>
    <t>FI*YI</t>
  </si>
  <si>
    <t>VI</t>
  </si>
  <si>
    <t>YVI</t>
  </si>
  <si>
    <t>azotea</t>
  </si>
  <si>
    <t>XI</t>
  </si>
  <si>
    <t>ÁREA</t>
  </si>
  <si>
    <t xml:space="preserve">Centro de gravedad </t>
  </si>
  <si>
    <t xml:space="preserve">Cargas totales de azotea </t>
  </si>
  <si>
    <t xml:space="preserve">Q=Factor de comportamiento </t>
  </si>
  <si>
    <t>Cargas vivas:Se considerarán cargas vivas las fuerzas que se producen por el uso y ocupación de las edificaciones y que no tienen carácter permanente.                                                                                                                                                                                            Cimentación: Parte de una estructura cuya función es la de transmitir directamente al suelo las fuerzas que actúen sobre ella.</t>
  </si>
  <si>
    <t>Cargas vivas:Se considerarán cargas vivas las fuerzas que se producen por el uso y ocupación de las edificaciones y que no tienen carácter permanente.                                                                                                                                                                                                    Cimentación: Parte de una estructura cuya función es la de transmitir directamente al suelo las fuerzas que actúen sobre ella.</t>
  </si>
  <si>
    <t>Cargas vivas:Se considerarán cargas vivas las fuerzas que se producen por el uso y ocupación de las edificaciones y que no tienen carácter permanente.                                                                                                                                                                                                             Cimentación: Parte de una estructura cuya función es la de transmitir directamente al suelo las fuerzas que actúen sobre ella.</t>
  </si>
  <si>
    <t>Área tributaria: en losa es el área multiplicada por el peso en metros que toca cargar a cada trabe para distribuir el peso total.</t>
  </si>
  <si>
    <t xml:space="preserve">                                                                                       Descripción de elementos constructivos                                                                                                                                                                       Sanitarios, con sistema constructivo de: muros de carga con tabicón ligero de 10*14*28 cm junteado con mezcla de cemento, cal hidra y arena proporción 1:1:3 , castillos de25*25 cm con 4 varillas de 3/8" y estribos de 1/4" a cada 19 cm colado con concreto de F'c=250 kg/cm2 y losa maciza de concreto reforzado con varillas de 3/8" a a cada 17 y17 cm de separación para cada lado, concreto de f'c=250 kg/cm2.                                                                                                                                                                                        Cimentación de piedra braza con trabe de liga de 15*20 cm con 4 varillas de 3/8" y estribos de 1/4" a a cada .15 cm con concreto de F'c=200 kg/cm2, cuenta con una pequeña plantillas de 5 cm de espesor con concreto de F'c= 100 kg/cm2.</t>
  </si>
  <si>
    <t xml:space="preserve">                                                                                       Descripción de elementos constructivos                                                                                                    Dormitorio, con sistema constructivo de: muros de carga con tabicón ligero de 10*14*28 cm junteado con mezcla de cemento, cal hidra y arena proporción 1:1:3 , castillos de20*20 cm con 4 varillas de 3/8" y estribos de 1/4" a cada 19 cm colado con concreto de F'c=250 kg/cm2 y losa maciza de concreto reforzado con varillas de 3/8" a a cada 33 y 20 cm de separación para cada lado, concreto de f'c=250 kg/cm2.                                                                                                                                                                                        Cimentación de piedra braza con trabe de liga de 15*20 cm con 4 varillas de 3/8" y estribos de 1/4" a a cada .15 cm con concreto de F'c=200 kg/cm2, cuenta con una pequeña plantillas de 5 cm de espesor con concreto de F'c= 100 kg/cm2.</t>
  </si>
  <si>
    <t xml:space="preserve">                                                                                                                                         Descripción de elementos constructivos  
Salón de clases para nivel primaria, con sistema constructivo de: muros de carga con tabicón ligero de 10*14*28 cm junteado con mezcla de cemento, cal hidra y arena proporción 1:1:3 , castillos de 39*29 con 4 varillas de 3/8" y estribos de 1/4" a cada 19 cm colado con concreto de F'c=250 kg/cm2 y losa maciza de concreto reforzado con varillas de 3/8" a a cada 25 y 17 cm de separación para cada lado, concreto de f'c=250 kg/cm2.                                                                                                                                                                                                                                                                                                                                           Cimentación de piedra braza con trabe de liga de 15*.20 cm con 4 varillas de 3/8" y estribos de 1/4" a a cada .15 cm con concreto de F'c=200 kg/cm2, cuenta con una pequeña plantillas de 5 cm de espesor con concreto de F'c= 100 kg/cm2
</t>
  </si>
  <si>
    <t xml:space="preserve">                                                                                              Descripción de elementos constructivos                                                                                                                            Salón de clases para nivel preescolar, con sistema constructivo de: muros de carga con tabicón ligero de 10*14*28 cm junteado con mezcla de cemento, cal hidra y arena proporción 1:1:3 , castillos de 30*20 cm con 4 varillas de 3/8" y estribos de 1/4" a cada 19 cm colado con concreto de F'c=250 kg/cm2 y losa maciza de concreto reforzado con varillas de 3/8" a a cada 20 y 25 cm de separación para cada lado, concreto de f'c=250 kg/cm2.                                                                                                                                                                                                                                       Cimentación de piedra braza con trabe de liga de 15*.20 cm con 4 varillas de 3/8" y estribos de 1/4" a a cada .15 cm con concreto de F'c=200 kg/cm2, cuenta con una pequeña plantillas de 5 cm de espesor con concreto de F'c= 100 kg/cm2.</t>
  </si>
  <si>
    <t>Cargas vivas:Se considerarán cargas vivas las fuerzas que se producen por el uso y ocupación de las edificaciones y que no tienen carácter permanente.                                                                                                                                                                                                                          Cimentación: Parte de una estructura cuya función es la de transmitir directamente al suelo las fuerzas que actúen sobre ella.</t>
  </si>
  <si>
    <t xml:space="preserve">                                                                                                Descripción de elementos constructivos                                                                                                                                                                                                         Biblioteca, con sistema constructivo de: muros de carga con tabicón ligero de 10*14*28 cm junteado con mezcla de cemento, cal hidra y arena proporción 1:1:3 , castillos de20*20 cm con 4 varillas de 3/8" y estribos de 1/4" a cada 19 cm colado con concreto de F'c=250 kg/cm2 y losa maciza de concreto reforzado con varillas de 3/8" a a cada 33 y 20 cm de separación para cada lado, concreto de f'c=250 kg/cm2.                                                                                                                                                                                                                                Cimentación de piedra braza con trabe de liga de 15*20 cm con 4 varillas de 3/8" y estribos de 1/4" a a cada .15 cm con concreto de F'c=200 kg/cm2, cuenta con una pequeña plantillas de 5 cm de espesor con concreto de F'c= 100 kg/cm2. </t>
  </si>
  <si>
    <t xml:space="preserve">NOTA: Este es solo un ejemplo del cálculo sísmico en los salones,  ya que depende la ubicación del proyecto para el coeficiente sísmico y el factor de comportamiento de cada región, utilizado en el cálculo. </t>
  </si>
  <si>
    <t xml:space="preserve">NOTA: Este es solo un ejemplo del cálculo sísmico en los salones,  ya que depende la ubicación del proyecto para el coeficiente sísmico y el factor de comportamiento de cada región, utilizado en el cálculo.   </t>
  </si>
  <si>
    <t>C= Coeficiente sísmico</t>
  </si>
  <si>
    <t>Dirección "X"</t>
  </si>
  <si>
    <t>Dirección "Y"</t>
  </si>
  <si>
    <t>PESO DE LA TRABE</t>
  </si>
  <si>
    <t>CÁLCULO DE SISMO (LOSA) SALONES DIDÁCTICOS</t>
  </si>
  <si>
    <t xml:space="preserve">Cálculo salón de primaria losa de azotea </t>
  </si>
  <si>
    <t>Cálculo salón de primaria (columnas)</t>
  </si>
  <si>
    <t>Cálculo salón de primaria cimentación</t>
  </si>
  <si>
    <t xml:space="preserve">Cálculo de trabes </t>
  </si>
  <si>
    <t xml:space="preserve">Cálculo salón de preescolar losa de azotea </t>
  </si>
  <si>
    <t>Cálculo salón de preescolar (columnas)</t>
  </si>
  <si>
    <t>Cálculo salón de preescolar cimentación</t>
  </si>
  <si>
    <t>Cálculo de trabes</t>
  </si>
  <si>
    <t xml:space="preserve">Cálculo dormitorio losa de azotea </t>
  </si>
  <si>
    <t>Cálculo dormitorio(columnas)</t>
  </si>
  <si>
    <t>Cálculo dormitorio cimentación</t>
  </si>
  <si>
    <t xml:space="preserve">Cálculo sanitarios losa de azotea </t>
  </si>
  <si>
    <t>Cálculo sanitarios (columnas)</t>
  </si>
  <si>
    <t>Cálculo sanitarios cimentación</t>
  </si>
  <si>
    <t xml:space="preserve">Cálculo salón 2 losa de azotea </t>
  </si>
  <si>
    <t>Cálculo salón preescolar (columnas)</t>
  </si>
  <si>
    <t>CÁLCULO DE SISMO (MURO)</t>
  </si>
  <si>
    <t>CÁLCULO DE SISMO (TRABE)</t>
  </si>
  <si>
    <t>CÁLCULO DE SISMO (COLUMNAS)</t>
  </si>
  <si>
    <t xml:space="preserve">CÁLCULO DE SISMO </t>
  </si>
  <si>
    <r>
      <rPr>
        <sz val="14"/>
        <color theme="1"/>
        <rFont val="Arial"/>
        <family val="2"/>
      </rPr>
      <t>Cálculo de fuerzas sísmicas</t>
    </r>
    <r>
      <rPr>
        <sz val="11"/>
        <color theme="1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</si>
</sst>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Arial"/>
      <family val="2"/>
    </font>
    <font>
      <sz val="11"/>
      <color theme="0"/>
      <name val="Arial"/>
      <family val="2"/>
    </font>
    <font>
      <sz val="20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sz val="12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399975585192419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/>
      <bottom/>
      <diagonal/>
    </border>
    <border>
      <left/>
      <right style="thin">
        <color theme="6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theme="6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Fill="1" applyAlignment="1">
      <alignment horizontal="center"/>
    </xf>
    <xf numFmtId="0" fontId="0" fillId="0" borderId="0" xfId="0" applyBorder="1"/>
    <xf numFmtId="0" fontId="5" fillId="0" borderId="0" xfId="1" applyFont="1" applyAlignment="1">
      <alignment horizontal="left" vertical="center" wrapText="1"/>
    </xf>
    <xf numFmtId="0" fontId="4" fillId="0" borderId="0" xfId="0" applyFont="1"/>
    <xf numFmtId="0" fontId="4" fillId="0" borderId="3" xfId="0" applyFont="1" applyBorder="1"/>
    <xf numFmtId="2" fontId="4" fillId="0" borderId="0" xfId="0" applyNumberFormat="1" applyFont="1"/>
    <xf numFmtId="0" fontId="4" fillId="0" borderId="0" xfId="0" applyFont="1" applyAlignment="1">
      <alignment horizontal="center"/>
    </xf>
    <xf numFmtId="2" fontId="0" fillId="0" borderId="0" xfId="0" applyNumberFormat="1"/>
    <xf numFmtId="0" fontId="4" fillId="0" borderId="0" xfId="0" applyFont="1" applyAlignment="1">
      <alignment horizontal="left"/>
    </xf>
    <xf numFmtId="0" fontId="4" fillId="0" borderId="4" xfId="0" applyFont="1" applyBorder="1" applyAlignment="1">
      <alignment horizontal="center"/>
    </xf>
    <xf numFmtId="0" fontId="4" fillId="7" borderId="0" xfId="0" applyFont="1" applyFill="1"/>
    <xf numFmtId="0" fontId="8" fillId="0" borderId="0" xfId="0" applyFont="1"/>
    <xf numFmtId="2" fontId="4" fillId="0" borderId="0" xfId="0" applyNumberFormat="1" applyFont="1" applyAlignment="1">
      <alignment horizontal="right" indent="1"/>
    </xf>
    <xf numFmtId="0" fontId="7" fillId="8" borderId="0" xfId="0" applyFont="1" applyFill="1"/>
    <xf numFmtId="0" fontId="9" fillId="8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9" fillId="8" borderId="0" xfId="0" applyFont="1" applyFill="1"/>
    <xf numFmtId="1" fontId="4" fillId="0" borderId="0" xfId="0" applyNumberFormat="1" applyFont="1"/>
    <xf numFmtId="164" fontId="4" fillId="0" borderId="0" xfId="0" applyNumberFormat="1" applyFont="1"/>
    <xf numFmtId="16" fontId="4" fillId="0" borderId="0" xfId="0" applyNumberFormat="1" applyFont="1"/>
    <xf numFmtId="0" fontId="4" fillId="0" borderId="19" xfId="0" applyFont="1" applyBorder="1" applyAlignment="1">
      <alignment horizontal="center"/>
    </xf>
    <xf numFmtId="0" fontId="7" fillId="8" borderId="19" xfId="0" applyFont="1" applyFill="1" applyBorder="1"/>
    <xf numFmtId="16" fontId="0" fillId="0" borderId="0" xfId="0" applyNumberFormat="1" applyBorder="1"/>
    <xf numFmtId="2" fontId="0" fillId="0" borderId="0" xfId="0" applyNumberFormat="1" applyBorder="1"/>
    <xf numFmtId="0" fontId="6" fillId="0" borderId="0" xfId="0" applyFont="1" applyAlignment="1"/>
    <xf numFmtId="0" fontId="7" fillId="0" borderId="0" xfId="0" applyFont="1" applyFill="1"/>
    <xf numFmtId="0" fontId="11" fillId="4" borderId="10" xfId="0" applyFont="1" applyFill="1" applyBorder="1"/>
    <xf numFmtId="0" fontId="11" fillId="4" borderId="11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/>
    </xf>
    <xf numFmtId="0" fontId="11" fillId="4" borderId="12" xfId="0" applyFont="1" applyFill="1" applyBorder="1" applyAlignment="1">
      <alignment horizontal="center"/>
    </xf>
    <xf numFmtId="0" fontId="4" fillId="0" borderId="13" xfId="0" applyFont="1" applyBorder="1"/>
    <xf numFmtId="0" fontId="4" fillId="0" borderId="14" xfId="0" applyFont="1" applyBorder="1"/>
    <xf numFmtId="0" fontId="4" fillId="0" borderId="14" xfId="0" applyFont="1" applyBorder="1" applyAlignment="1">
      <alignment horizontal="center"/>
    </xf>
    <xf numFmtId="0" fontId="4" fillId="5" borderId="13" xfId="0" applyFont="1" applyFill="1" applyBorder="1"/>
    <xf numFmtId="0" fontId="4" fillId="5" borderId="0" xfId="0" applyFont="1" applyFill="1" applyBorder="1" applyAlignment="1">
      <alignment horizontal="center"/>
    </xf>
    <xf numFmtId="0" fontId="4" fillId="6" borderId="13" xfId="0" applyFont="1" applyFill="1" applyBorder="1"/>
    <xf numFmtId="0" fontId="4" fillId="6" borderId="0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9" fillId="8" borderId="0" xfId="0" applyFont="1" applyFill="1" applyAlignment="1">
      <alignment wrapText="1"/>
    </xf>
    <xf numFmtId="0" fontId="4" fillId="0" borderId="0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2" fillId="0" borderId="0" xfId="0" applyFont="1"/>
    <xf numFmtId="0" fontId="13" fillId="0" borderId="0" xfId="1" applyFont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12" fillId="0" borderId="4" xfId="0" applyFont="1" applyBorder="1"/>
    <xf numFmtId="0" fontId="12" fillId="0" borderId="4" xfId="0" applyFont="1" applyFill="1" applyBorder="1"/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2" xfId="0" applyFont="1" applyFill="1" applyBorder="1"/>
    <xf numFmtId="2" fontId="12" fillId="0" borderId="4" xfId="0" applyNumberFormat="1" applyFont="1" applyBorder="1"/>
    <xf numFmtId="0" fontId="12" fillId="0" borderId="4" xfId="0" applyFont="1" applyBorder="1" applyAlignment="1">
      <alignment horizontal="center" wrapText="1"/>
    </xf>
    <xf numFmtId="0" fontId="12" fillId="0" borderId="4" xfId="0" applyFont="1" applyBorder="1" applyAlignment="1">
      <alignment wrapText="1"/>
    </xf>
    <xf numFmtId="0" fontId="12" fillId="0" borderId="1" xfId="0" applyFont="1" applyBorder="1"/>
    <xf numFmtId="0" fontId="12" fillId="0" borderId="0" xfId="0" applyFont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0" fontId="12" fillId="0" borderId="3" xfId="0" applyFont="1" applyBorder="1"/>
    <xf numFmtId="2" fontId="12" fillId="0" borderId="3" xfId="0" applyNumberFormat="1" applyFont="1" applyBorder="1"/>
    <xf numFmtId="9" fontId="12" fillId="0" borderId="0" xfId="0" applyNumberFormat="1" applyFont="1"/>
    <xf numFmtId="2" fontId="12" fillId="0" borderId="0" xfId="0" applyNumberFormat="1" applyFont="1"/>
    <xf numFmtId="0" fontId="12" fillId="3" borderId="0" xfId="0" applyFont="1" applyFill="1" applyAlignment="1"/>
    <xf numFmtId="0" fontId="12" fillId="0" borderId="0" xfId="0" applyFont="1" applyFill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center" wrapText="1"/>
    </xf>
    <xf numFmtId="0" fontId="14" fillId="0" borderId="0" xfId="0" applyFont="1" applyBorder="1" applyAlignment="1"/>
    <xf numFmtId="0" fontId="15" fillId="0" borderId="0" xfId="0" applyFont="1" applyAlignment="1">
      <alignment vertical="center" wrapText="1"/>
    </xf>
    <xf numFmtId="0" fontId="14" fillId="0" borderId="9" xfId="0" applyFont="1" applyBorder="1"/>
    <xf numFmtId="0" fontId="14" fillId="0" borderId="0" xfId="0" applyFont="1" applyBorder="1"/>
    <xf numFmtId="0" fontId="14" fillId="0" borderId="0" xfId="0" applyFont="1" applyFill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>
      <alignment horizontal="center" vertical="center"/>
    </xf>
    <xf numFmtId="0" fontId="12" fillId="0" borderId="0" xfId="0" applyFont="1" applyFill="1"/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wrapText="1"/>
    </xf>
    <xf numFmtId="0" fontId="12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2" fontId="12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2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/>
    </xf>
    <xf numFmtId="0" fontId="12" fillId="0" borderId="0" xfId="0" applyFont="1" applyBorder="1"/>
    <xf numFmtId="0" fontId="12" fillId="2" borderId="0" xfId="0" applyFont="1" applyFill="1" applyAlignment="1"/>
    <xf numFmtId="0" fontId="12" fillId="9" borderId="0" xfId="0" applyFont="1" applyFill="1" applyAlignment="1"/>
    <xf numFmtId="0" fontId="6" fillId="0" borderId="0" xfId="0" applyFont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9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4" fillId="9" borderId="0" xfId="0" applyFont="1" applyFill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 vertical="center" wrapText="1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20" xfId="0" applyFont="1" applyBorder="1" applyAlignment="1">
      <alignment horizontal="center"/>
    </xf>
    <xf numFmtId="0" fontId="9" fillId="8" borderId="0" xfId="0" applyFont="1" applyFill="1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41.png"/><Relationship Id="rId1" Type="http://schemas.openxmlformats.org/officeDocument/2006/relationships/image" Target="../media/image54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emf"/><Relationship Id="rId2" Type="http://schemas.openxmlformats.org/officeDocument/2006/relationships/image" Target="../media/image12.jpeg"/><Relationship Id="rId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3.emf"/><Relationship Id="rId7" Type="http://schemas.openxmlformats.org/officeDocument/2006/relationships/image" Target="../media/image16.png"/><Relationship Id="rId12" Type="http://schemas.openxmlformats.org/officeDocument/2006/relationships/image" Target="../media/image12.jpeg"/><Relationship Id="rId2" Type="http://schemas.openxmlformats.org/officeDocument/2006/relationships/image" Target="../media/image13.emf"/><Relationship Id="rId1" Type="http://schemas.openxmlformats.org/officeDocument/2006/relationships/image" Target="../media/image1.emf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5.emf"/><Relationship Id="rId10" Type="http://schemas.openxmlformats.org/officeDocument/2006/relationships/image" Target="../media/image19.emf"/><Relationship Id="rId4" Type="http://schemas.openxmlformats.org/officeDocument/2006/relationships/image" Target="../media/image14.emf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2.emf"/><Relationship Id="rId7" Type="http://schemas.openxmlformats.org/officeDocument/2006/relationships/image" Target="../media/image25.png"/><Relationship Id="rId12" Type="http://schemas.openxmlformats.org/officeDocument/2006/relationships/image" Target="../media/image12.jpeg"/><Relationship Id="rId2" Type="http://schemas.openxmlformats.org/officeDocument/2006/relationships/image" Target="../media/image3.emf"/><Relationship Id="rId1" Type="http://schemas.openxmlformats.org/officeDocument/2006/relationships/image" Target="../media/image21.emf"/><Relationship Id="rId6" Type="http://schemas.openxmlformats.org/officeDocument/2006/relationships/image" Target="../media/image24.png"/><Relationship Id="rId11" Type="http://schemas.openxmlformats.org/officeDocument/2006/relationships/image" Target="../media/image20.png"/><Relationship Id="rId5" Type="http://schemas.openxmlformats.org/officeDocument/2006/relationships/image" Target="../media/image5.emf"/><Relationship Id="rId10" Type="http://schemas.openxmlformats.org/officeDocument/2006/relationships/image" Target="../media/image28.emf"/><Relationship Id="rId4" Type="http://schemas.openxmlformats.org/officeDocument/2006/relationships/image" Target="../media/image23.emf"/><Relationship Id="rId9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.emf"/><Relationship Id="rId7" Type="http://schemas.openxmlformats.org/officeDocument/2006/relationships/image" Target="../media/image32.png"/><Relationship Id="rId12" Type="http://schemas.openxmlformats.org/officeDocument/2006/relationships/image" Target="../media/image12.jpeg"/><Relationship Id="rId2" Type="http://schemas.openxmlformats.org/officeDocument/2006/relationships/image" Target="../media/image29.emf"/><Relationship Id="rId1" Type="http://schemas.openxmlformats.org/officeDocument/2006/relationships/image" Target="../media/image21.emf"/><Relationship Id="rId6" Type="http://schemas.openxmlformats.org/officeDocument/2006/relationships/image" Target="../media/image31.png"/><Relationship Id="rId11" Type="http://schemas.openxmlformats.org/officeDocument/2006/relationships/image" Target="../media/image20.png"/><Relationship Id="rId5" Type="http://schemas.openxmlformats.org/officeDocument/2006/relationships/image" Target="../media/image5.emf"/><Relationship Id="rId10" Type="http://schemas.openxmlformats.org/officeDocument/2006/relationships/image" Target="../media/image35.emf"/><Relationship Id="rId4" Type="http://schemas.openxmlformats.org/officeDocument/2006/relationships/image" Target="../media/image30.emf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.emf"/><Relationship Id="rId7" Type="http://schemas.openxmlformats.org/officeDocument/2006/relationships/image" Target="../media/image38.png"/><Relationship Id="rId2" Type="http://schemas.openxmlformats.org/officeDocument/2006/relationships/image" Target="../media/image36.emf"/><Relationship Id="rId1" Type="http://schemas.openxmlformats.org/officeDocument/2006/relationships/image" Target="../media/image21.emf"/><Relationship Id="rId6" Type="http://schemas.openxmlformats.org/officeDocument/2006/relationships/image" Target="../media/image37.png"/><Relationship Id="rId11" Type="http://schemas.openxmlformats.org/officeDocument/2006/relationships/image" Target="../media/image12.jpeg"/><Relationship Id="rId5" Type="http://schemas.openxmlformats.org/officeDocument/2006/relationships/image" Target="../media/image5.emf"/><Relationship Id="rId10" Type="http://schemas.openxmlformats.org/officeDocument/2006/relationships/image" Target="../media/image41.png"/><Relationship Id="rId4" Type="http://schemas.openxmlformats.org/officeDocument/2006/relationships/image" Target="../media/image23.emf"/><Relationship Id="rId9" Type="http://schemas.openxmlformats.org/officeDocument/2006/relationships/image" Target="../media/image4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emf"/><Relationship Id="rId7" Type="http://schemas.openxmlformats.org/officeDocument/2006/relationships/image" Target="../media/image12.jpeg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41.png"/><Relationship Id="rId5" Type="http://schemas.openxmlformats.org/officeDocument/2006/relationships/image" Target="../media/image46.emf"/><Relationship Id="rId4" Type="http://schemas.openxmlformats.org/officeDocument/2006/relationships/image" Target="../media/image45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emf"/><Relationship Id="rId2" Type="http://schemas.openxmlformats.org/officeDocument/2006/relationships/image" Target="../media/image48.emf"/><Relationship Id="rId1" Type="http://schemas.openxmlformats.org/officeDocument/2006/relationships/image" Target="../media/image47.emf"/><Relationship Id="rId5" Type="http://schemas.openxmlformats.org/officeDocument/2006/relationships/image" Target="../media/image12.jpeg"/><Relationship Id="rId4" Type="http://schemas.openxmlformats.org/officeDocument/2006/relationships/image" Target="../media/image4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emf"/><Relationship Id="rId2" Type="http://schemas.openxmlformats.org/officeDocument/2006/relationships/image" Target="../media/image51.emf"/><Relationship Id="rId1" Type="http://schemas.openxmlformats.org/officeDocument/2006/relationships/image" Target="../media/image50.emf"/><Relationship Id="rId5" Type="http://schemas.openxmlformats.org/officeDocument/2006/relationships/image" Target="../media/image12.jpeg"/><Relationship Id="rId4" Type="http://schemas.openxmlformats.org/officeDocument/2006/relationships/image" Target="../media/image4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41.png"/><Relationship Id="rId1" Type="http://schemas.openxmlformats.org/officeDocument/2006/relationships/image" Target="../media/image5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858519</xdr:colOff>
      <xdr:row>22</xdr:row>
      <xdr:rowOff>165100</xdr:rowOff>
    </xdr:from>
    <xdr:to>
      <xdr:col>8</xdr:col>
      <xdr:colOff>2782950</xdr:colOff>
      <xdr:row>36</xdr:row>
      <xdr:rowOff>25400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04" t="54764" r="47291" b="35644"/>
        <a:stretch/>
      </xdr:blipFill>
      <xdr:spPr bwMode="auto">
        <a:xfrm>
          <a:off x="7538719" y="9588500"/>
          <a:ext cx="3219831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24581</xdr:colOff>
      <xdr:row>29</xdr:row>
      <xdr:rowOff>120690</xdr:rowOff>
    </xdr:from>
    <xdr:ext cx="1238864" cy="263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/>
            <xdr:cNvSpPr txBox="1"/>
          </xdr:nvSpPr>
          <xdr:spPr>
            <a:xfrm>
              <a:off x="816078" y="3950355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𝑘𝑙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4.12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0.24</a:t>
              </a: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816078" y="3950355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𝑘𝑙1 〖3.09〗^4/(〖3.09〗^4+〖4.12〗^4 )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0.24</a:t>
              </a:r>
            </a:p>
          </xdr:txBody>
        </xdr:sp>
      </mc:Fallback>
    </mc:AlternateContent>
    <xdr:clientData/>
  </xdr:oneCellAnchor>
  <xdr:oneCellAnchor>
    <xdr:from>
      <xdr:col>0</xdr:col>
      <xdr:colOff>4916</xdr:colOff>
      <xdr:row>31</xdr:row>
      <xdr:rowOff>172065</xdr:rowOff>
    </xdr:from>
    <xdr:ext cx="1143455" cy="2633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/>
            <xdr:cNvSpPr txBox="1"/>
          </xdr:nvSpPr>
          <xdr:spPr>
            <a:xfrm>
              <a:off x="799000" y="5778781"/>
              <a:ext cx="1143455" cy="2633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4.12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4.12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0.76</a:t>
              </a: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799000" y="5778781"/>
              <a:ext cx="1143455" cy="2633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:r>
                <a:rPr lang="es-MX" sz="1100" b="0" i="0">
                  <a:latin typeface="Cambria Math" panose="02040503050406030204" pitchFamily="18" charset="0"/>
                </a:rPr>
                <a:t>〖4.12〗^4/(〖4.12〗^4+〖3.09〗^4 )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0.76</a:t>
              </a:r>
            </a:p>
          </xdr:txBody>
        </xdr:sp>
      </mc:Fallback>
    </mc:AlternateContent>
    <xdr:clientData/>
  </xdr:oneCellAnchor>
  <xdr:oneCellAnchor>
    <xdr:from>
      <xdr:col>2</xdr:col>
      <xdr:colOff>162233</xdr:colOff>
      <xdr:row>30</xdr:row>
      <xdr:rowOff>4916</xdr:rowOff>
    </xdr:from>
    <xdr:ext cx="155638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/>
            <xdr:cNvSpPr txBox="1"/>
          </xdr:nvSpPr>
          <xdr:spPr>
            <a:xfrm>
              <a:off x="2544486" y="4071590"/>
              <a:ext cx="15563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0.24∗322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=77.</m:t>
                  </m:r>
                </m:oMath>
              </a14:m>
              <a:r>
                <a:rPr lang="es-MX" sz="1100"/>
                <a:t>28</a:t>
              </a: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2544486" y="4071590"/>
              <a:ext cx="155638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0.24∗322)=77.</a:t>
              </a:r>
              <a:r>
                <a:rPr lang="es-MX" sz="1100"/>
                <a:t>28</a:t>
              </a:r>
            </a:p>
          </xdr:txBody>
        </xdr:sp>
      </mc:Fallback>
    </mc:AlternateContent>
    <xdr:clientData/>
  </xdr:oneCellAnchor>
  <xdr:oneCellAnchor>
    <xdr:from>
      <xdr:col>2</xdr:col>
      <xdr:colOff>147484</xdr:colOff>
      <xdr:row>32</xdr:row>
      <xdr:rowOff>4916</xdr:rowOff>
    </xdr:from>
    <xdr:ext cx="163448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/>
            <xdr:cNvSpPr txBox="1"/>
          </xdr:nvSpPr>
          <xdr:spPr>
            <a:xfrm>
              <a:off x="2529737" y="4440558"/>
              <a:ext cx="16344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0.76∗322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=244.</m:t>
                  </m:r>
                </m:oMath>
              </a14:m>
              <a:r>
                <a:rPr lang="es-MX" sz="1100"/>
                <a:t>72</a:t>
              </a: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2529737" y="4440558"/>
              <a:ext cx="163448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0.76∗322)=244.</a:t>
              </a:r>
              <a:r>
                <a:rPr lang="es-MX" sz="1100"/>
                <a:t>72</a:t>
              </a:r>
            </a:p>
          </xdr:txBody>
        </xdr:sp>
      </mc:Fallback>
    </mc:AlternateContent>
    <xdr:clientData/>
  </xdr:oneCellAnchor>
  <xdr:oneCellAnchor>
    <xdr:from>
      <xdr:col>0</xdr:col>
      <xdr:colOff>2</xdr:colOff>
      <xdr:row>35</xdr:row>
      <xdr:rowOff>8021</xdr:rowOff>
    </xdr:from>
    <xdr:ext cx="1748590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/>
            <xdr:cNvSpPr txBox="1"/>
          </xdr:nvSpPr>
          <xdr:spPr>
            <a:xfrm>
              <a:off x="794086" y="3890210"/>
              <a:ext cx="174859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77.28∗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4.12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163.97kg/m2</a:t>
              </a: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794086" y="3890210"/>
              <a:ext cx="174859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77.28∗〖4.12〗^2)/8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163.97kg/m2</a:t>
              </a:r>
            </a:p>
          </xdr:txBody>
        </xdr:sp>
      </mc:Fallback>
    </mc:AlternateContent>
    <xdr:clientData/>
  </xdr:oneCellAnchor>
  <xdr:oneCellAnchor>
    <xdr:from>
      <xdr:col>0</xdr:col>
      <xdr:colOff>8022</xdr:colOff>
      <xdr:row>36</xdr:row>
      <xdr:rowOff>168442</xdr:rowOff>
    </xdr:from>
    <xdr:ext cx="1828800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/>
            <xdr:cNvSpPr txBox="1"/>
          </xdr:nvSpPr>
          <xdr:spPr>
            <a:xfrm>
              <a:off x="802106" y="4235116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244.72∗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292.08kg/m2</a:t>
              </a: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802106" y="4235116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244.72∗〖3.09〗^2)/8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292.08kg/m2</a:t>
              </a:r>
            </a:p>
          </xdr:txBody>
        </xdr:sp>
      </mc:Fallback>
    </mc:AlternateContent>
    <xdr:clientData/>
  </xdr:oneCellAnchor>
  <xdr:oneCellAnchor>
    <xdr:from>
      <xdr:col>4</xdr:col>
      <xdr:colOff>240890</xdr:colOff>
      <xdr:row>33</xdr:row>
      <xdr:rowOff>113070</xdr:rowOff>
    </xdr:from>
    <xdr:ext cx="65" cy="172227"/>
    <xdr:sp macro="" textlink="">
      <xdr:nvSpPr>
        <xdr:cNvPr id="10" name="CuadroTexto 9"/>
        <xdr:cNvSpPr txBox="1"/>
      </xdr:nvSpPr>
      <xdr:spPr>
        <a:xfrm>
          <a:off x="4198374" y="4670322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518</xdr:colOff>
      <xdr:row>40</xdr:row>
      <xdr:rowOff>87455</xdr:rowOff>
    </xdr:from>
    <xdr:ext cx="3014736" cy="2049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/>
            <xdr:cNvSpPr txBox="1"/>
          </xdr:nvSpPr>
          <xdr:spPr>
            <a:xfrm>
              <a:off x="794602" y="7354529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h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29200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/(16.53)(</m:t>
                      </m:r>
                    </m:e>
                  </m:rad>
                  <m:r>
                    <a:rPr lang="es-MX" sz="1100" b="0" i="1">
                      <a:latin typeface="Cambria Math" panose="02040503050406030204" pitchFamily="18" charset="0"/>
                    </a:rPr>
                    <m:t>100)</m:t>
                  </m:r>
                </m:oMath>
              </a14:m>
              <a:r>
                <a:rPr lang="es-MX" sz="1100"/>
                <a:t>=4.20+2=6.20cm</a:t>
              </a: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794602" y="7354529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ℎ=</a:t>
              </a:r>
              <a:r>
                <a:rPr lang="es-MX" sz="1100" i="0">
                  <a:latin typeface="Cambria Math" panose="02040503050406030204" pitchFamily="18" charset="0"/>
                </a:rPr>
                <a:t>√(</a:t>
              </a:r>
              <a:r>
                <a:rPr lang="es-MX" sz="1100" b="0" i="0">
                  <a:latin typeface="Cambria Math" panose="02040503050406030204" pitchFamily="18" charset="0"/>
                </a:rPr>
                <a:t>29200𝑘𝑔/𝑐𝑚/(16.53)() 100)</a:t>
              </a:r>
              <a:r>
                <a:rPr lang="es-MX" sz="1100"/>
                <a:t>=4.20+2=6.20cm</a:t>
              </a:r>
            </a:p>
          </xdr:txBody>
        </xdr:sp>
      </mc:Fallback>
    </mc:AlternateContent>
    <xdr:clientData/>
  </xdr:oneCellAnchor>
  <xdr:oneCellAnchor>
    <xdr:from>
      <xdr:col>0</xdr:col>
      <xdr:colOff>32084</xdr:colOff>
      <xdr:row>45</xdr:row>
      <xdr:rowOff>104273</xdr:rowOff>
    </xdr:from>
    <xdr:ext cx="1778244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/>
            <xdr:cNvSpPr txBox="1"/>
          </xdr:nvSpPr>
          <xdr:spPr>
            <a:xfrm>
              <a:off x="826168" y="8293768"/>
              <a:ext cx="1778244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29200 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2(0.87)(4.20)</m:t>
                      </m:r>
                    </m:den>
                  </m:f>
                </m:oMath>
              </a14:m>
              <a:r>
                <a:rPr lang="es-MX" sz="1100"/>
                <a:t>=3.9</a:t>
              </a:r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826168" y="8293768"/>
              <a:ext cx="1778244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a𝑠𝑖=(29200 𝑘𝑔. 𝑐𝑚)/(200 𝑘𝑔/𝑐𝑚2(0.87)(4.20))</a:t>
              </a:r>
              <a:r>
                <a:rPr lang="es-MX" sz="1100"/>
                <a:t>=3.9</a:t>
              </a:r>
            </a:p>
          </xdr:txBody>
        </xdr:sp>
      </mc:Fallback>
    </mc:AlternateContent>
    <xdr:clientData/>
  </xdr:oneCellAnchor>
  <xdr:oneCellAnchor>
    <xdr:from>
      <xdr:col>0</xdr:col>
      <xdr:colOff>789685</xdr:colOff>
      <xdr:row>47</xdr:row>
      <xdr:rowOff>49937</xdr:rowOff>
    </xdr:from>
    <xdr:ext cx="1778244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/>
            <xdr:cNvSpPr txBox="1"/>
          </xdr:nvSpPr>
          <xdr:spPr>
            <a:xfrm>
              <a:off x="789685" y="8608400"/>
              <a:ext cx="1778244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16400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2(0.87)(4.20)</m:t>
                      </m:r>
                    </m:den>
                  </m:f>
                </m:oMath>
              </a14:m>
              <a:r>
                <a:rPr lang="es-MX" sz="1100"/>
                <a:t>=2.4</a:t>
              </a:r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789685" y="8608400"/>
              <a:ext cx="1778244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a𝑠𝑖=(16400𝑘𝑔. 𝑐𝑚)/(200 𝑘𝑔/𝑐𝑚2(0.87)(4.20))</a:t>
              </a:r>
              <a:r>
                <a:rPr lang="es-MX" sz="1100"/>
                <a:t>=2.4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52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/>
            <xdr:cNvSpPr txBox="1"/>
          </xdr:nvSpPr>
          <xdr:spPr>
            <a:xfrm>
              <a:off x="794084" y="9480884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3.9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=5.49</a:t>
              </a: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794084" y="9480884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a𝑠𝑖=3.9/0.71</a:t>
              </a:r>
              <a:r>
                <a:rPr lang="es-MX" sz="1100"/>
                <a:t>=5.49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54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/>
            <xdr:cNvSpPr txBox="1"/>
          </xdr:nvSpPr>
          <xdr:spPr>
            <a:xfrm>
              <a:off x="794084" y="9849853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2.4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=3.38</a:t>
              </a:r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794084" y="9849853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a𝑠𝑖=2.4/0.71</a:t>
              </a:r>
              <a:r>
                <a:rPr lang="es-MX" sz="1100"/>
                <a:t>=3.38</a:t>
              </a:r>
            </a:p>
          </xdr:txBody>
        </xdr:sp>
      </mc:Fallback>
    </mc:AlternateContent>
    <xdr:clientData/>
  </xdr:oneCellAnchor>
  <xdr:oneCellAnchor>
    <xdr:from>
      <xdr:col>2</xdr:col>
      <xdr:colOff>4916</xdr:colOff>
      <xdr:row>51</xdr:row>
      <xdr:rowOff>162231</xdr:rowOff>
    </xdr:from>
    <xdr:ext cx="1170385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/>
            <xdr:cNvSpPr txBox="1"/>
          </xdr:nvSpPr>
          <xdr:spPr>
            <a:xfrm>
              <a:off x="2387169" y="9458631"/>
              <a:ext cx="1170385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6</m:t>
                      </m:r>
                    </m:den>
                  </m:f>
                </m:oMath>
              </a14:m>
              <a:r>
                <a:rPr lang="es-MX" sz="1100"/>
                <a:t>=16.67</a:t>
              </a:r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2387169" y="9458631"/>
              <a:ext cx="1170385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a𝑠𝑖=100/6</a:t>
              </a:r>
              <a:r>
                <a:rPr lang="es-MX" sz="1100"/>
                <a:t>=16.67</a:t>
              </a:r>
            </a:p>
          </xdr:txBody>
        </xdr:sp>
      </mc:Fallback>
    </mc:AlternateContent>
    <xdr:clientData/>
  </xdr:oneCellAnchor>
  <xdr:oneCellAnchor>
    <xdr:from>
      <xdr:col>2</xdr:col>
      <xdr:colOff>0</xdr:colOff>
      <xdr:row>54</xdr:row>
      <xdr:rowOff>0</xdr:rowOff>
    </xdr:from>
    <xdr:ext cx="991810" cy="2393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/>
            <xdr:cNvSpPr txBox="1"/>
          </xdr:nvSpPr>
          <xdr:spPr>
            <a:xfrm>
              <a:off x="2382253" y="9849853"/>
              <a:ext cx="991810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4</m:t>
                      </m:r>
                    </m:den>
                  </m:f>
                </m:oMath>
              </a14:m>
              <a:r>
                <a:rPr lang="es-MX" sz="1100"/>
                <a:t>=25</a:t>
              </a: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2382253" y="9849853"/>
              <a:ext cx="991810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a𝑠𝑖=100/4</a:t>
              </a:r>
              <a:r>
                <a:rPr lang="es-MX" sz="1100"/>
                <a:t>=25</a:t>
              </a:r>
            </a:p>
          </xdr:txBody>
        </xdr:sp>
      </mc:Fallback>
    </mc:AlternateContent>
    <xdr:clientData/>
  </xdr:oneCellAnchor>
  <xdr:oneCellAnchor>
    <xdr:from>
      <xdr:col>0</xdr:col>
      <xdr:colOff>216569</xdr:colOff>
      <xdr:row>97</xdr:row>
      <xdr:rowOff>0</xdr:rowOff>
    </xdr:from>
    <xdr:ext cx="2675476" cy="26449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/>
            <xdr:cNvSpPr txBox="1"/>
          </xdr:nvSpPr>
          <xdr:spPr>
            <a:xfrm>
              <a:off x="1010653" y="17790695"/>
              <a:ext cx="2675476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45398.06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0.24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250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𝐾𝐺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/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𝐶𝑀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0.8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𝐾𝐺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(0.01)</m:t>
                      </m:r>
                    </m:den>
                  </m:f>
                </m:oMath>
              </a14:m>
              <a:r>
                <a:rPr lang="es-MX" sz="1100"/>
                <a:t>=597.34</a:t>
              </a: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1010653" y="17790695"/>
              <a:ext cx="2675476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:r>
                <a:rPr lang="es-MX" sz="1100" b="0" i="0">
                  <a:latin typeface="Cambria Math" panose="02040503050406030204" pitchFamily="18" charset="0"/>
                </a:rPr>
                <a:t>45398.06/(0.24(250𝐾𝐺/𝐶𝑀2)+(0.8)2000𝐾𝐺/𝑀(0.01))</a:t>
              </a:r>
              <a:r>
                <a:rPr lang="es-MX" sz="1100"/>
                <a:t>=597.34</a:t>
              </a:r>
            </a:p>
          </xdr:txBody>
        </xdr:sp>
      </mc:Fallback>
    </mc:AlternateContent>
    <xdr:clientData/>
  </xdr:oneCellAnchor>
  <xdr:oneCellAnchor>
    <xdr:from>
      <xdr:col>0</xdr:col>
      <xdr:colOff>40106</xdr:colOff>
      <xdr:row>101</xdr:row>
      <xdr:rowOff>8021</xdr:rowOff>
    </xdr:from>
    <xdr:ext cx="1062407" cy="1934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/>
            <xdr:cNvSpPr txBox="1"/>
          </xdr:nvSpPr>
          <xdr:spPr>
            <a:xfrm>
              <a:off x="834190" y="18536653"/>
              <a:ext cx="1062407" cy="193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𝑑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597</m:t>
                      </m:r>
                    </m:e>
                  </m:rad>
                </m:oMath>
              </a14:m>
              <a:r>
                <a:rPr lang="es-MX" sz="1100"/>
                <a:t>=24.43</a:t>
              </a: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834190" y="18536653"/>
              <a:ext cx="1062407" cy="193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𝑑1=</a:t>
              </a:r>
              <a:r>
                <a:rPr lang="es-MX" sz="1100" i="0">
                  <a:latin typeface="Cambria Math" panose="02040503050406030204" pitchFamily="18" charset="0"/>
                </a:rPr>
                <a:t>√</a:t>
              </a:r>
              <a:r>
                <a:rPr lang="es-MX" sz="1100" b="0" i="0">
                  <a:latin typeface="Cambria Math" panose="02040503050406030204" pitchFamily="18" charset="0"/>
                </a:rPr>
                <a:t>597</a:t>
              </a:r>
              <a:r>
                <a:rPr lang="es-MX" sz="1100"/>
                <a:t>=24.43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103</xdr:row>
      <xdr:rowOff>0</xdr:rowOff>
    </xdr:from>
    <xdr:ext cx="193399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/>
            <xdr:cNvSpPr txBox="1"/>
          </xdr:nvSpPr>
          <xdr:spPr>
            <a:xfrm>
              <a:off x="794084" y="1889760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=24.43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+4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=28.43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794084" y="1889760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𝑙=24.43𝑐𝑚+4𝑐𝑚=28.43𝑐𝑚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99</xdr:row>
      <xdr:rowOff>0</xdr:rowOff>
    </xdr:from>
    <xdr:ext cx="193052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/>
            <xdr:cNvSpPr txBox="1"/>
          </xdr:nvSpPr>
          <xdr:spPr>
            <a:xfrm>
              <a:off x="5053263" y="18159663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0.01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(28.43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𝑐𝑚</m:t>
                  </m:r>
                </m:oMath>
              </a14:m>
              <a:r>
                <a:rPr lang="es-MX" sz="1100"/>
                <a:t>)=0.28=0.29</a:t>
              </a:r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5053263" y="18159663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:r>
                <a:rPr lang="es-MX" sz="1100" b="0" i="0">
                  <a:latin typeface="Cambria Math" panose="02040503050406030204" pitchFamily="18" charset="0"/>
                </a:rPr>
                <a:t>=(0.01)(28.43𝑐𝑚</a:t>
              </a:r>
              <a:r>
                <a:rPr lang="es-MX" sz="1100"/>
                <a:t>)=0.28=0.29</a:t>
              </a:r>
            </a:p>
          </xdr:txBody>
        </xdr:sp>
      </mc:Fallback>
    </mc:AlternateContent>
    <xdr:clientData/>
  </xdr:oneCellAnchor>
  <xdr:oneCellAnchor>
    <xdr:from>
      <xdr:col>4</xdr:col>
      <xdr:colOff>778041</xdr:colOff>
      <xdr:row>100</xdr:row>
      <xdr:rowOff>176463</xdr:rowOff>
    </xdr:from>
    <xdr:ext cx="2045369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/>
            <xdr:cNvSpPr txBox="1"/>
          </xdr:nvSpPr>
          <xdr:spPr>
            <a:xfrm>
              <a:off x="5037220" y="14943221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0.29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=0.41=1 varilla</a:t>
              </a:r>
            </a:p>
          </xdr:txBody>
        </xdr:sp>
      </mc:Choice>
      <mc:Fallback xmlns="">
        <xdr:sp macro="" textlink="">
          <xdr:nvSpPr>
            <xdr:cNvPr id="22" name="CuadroTexto 21"/>
            <xdr:cNvSpPr txBox="1"/>
          </xdr:nvSpPr>
          <xdr:spPr>
            <a:xfrm>
              <a:off x="5037220" y="14943221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:r>
                <a:rPr lang="es-MX" sz="1100" b="0" i="0">
                  <a:latin typeface="Cambria Math" panose="02040503050406030204" pitchFamily="18" charset="0"/>
                </a:rPr>
                <a:t>0.29/0.71</a:t>
              </a:r>
              <a:r>
                <a:rPr lang="es-MX" sz="1100"/>
                <a:t>=0.41=1 varilla</a:t>
              </a:r>
            </a:p>
          </xdr:txBody>
        </xdr:sp>
      </mc:Fallback>
    </mc:AlternateContent>
    <xdr:clientData/>
  </xdr:oneCellAnchor>
  <xdr:oneCellAnchor>
    <xdr:from>
      <xdr:col>1</xdr:col>
      <xdr:colOff>8021</xdr:colOff>
      <xdr:row>124</xdr:row>
      <xdr:rowOff>24063</xdr:rowOff>
    </xdr:from>
    <xdr:ext cx="14957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/>
            <xdr:cNvSpPr txBox="1"/>
          </xdr:nvSpPr>
          <xdr:spPr>
            <a:xfrm>
              <a:off x="1596189" y="22811874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es-MX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s-MX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</m:t>
                        </m:r>
                        <m:r>
                          <a:rPr lang="es-MX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</m:t>
                        </m:r>
                        <m:r>
                          <m:rPr>
                            <m:sty m:val="p"/>
                          </m:rPr>
                          <a:rPr lang="es-MX" sz="110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tan</m:t>
                        </m:r>
                      </m:fName>
                      <m:e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60</m:t>
                        </m:r>
                        <m:d>
                          <m:dPr>
                            <m:ctrlPr>
                              <a:rPr lang="es-MX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0.25</m:t>
                            </m:r>
                          </m:e>
                        </m:d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=0.43</m:t>
                        </m:r>
                      </m:e>
                    </m:fun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23" name="CuadroTexto 22"/>
            <xdr:cNvSpPr txBox="1"/>
          </xdr:nvSpPr>
          <xdr:spPr>
            <a:xfrm>
              <a:off x="1596189" y="22811874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h=</a:t>
              </a:r>
              <a:r>
                <a:rPr lang="es-MX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tan〗⁡〖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60(0.25)=0.43〗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5</xdr:col>
      <xdr:colOff>802106</xdr:colOff>
      <xdr:row>73</xdr:row>
      <xdr:rowOff>160420</xdr:rowOff>
    </xdr:from>
    <xdr:to>
      <xdr:col>8</xdr:col>
      <xdr:colOff>23273</xdr:colOff>
      <xdr:row>87</xdr:row>
      <xdr:rowOff>96251</xdr:rowOff>
    </xdr:to>
    <xdr:pic>
      <xdr:nvPicPr>
        <xdr:cNvPr id="35" name="Imagen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6" t="32078" r="46921" b="24292"/>
        <a:stretch/>
      </xdr:blipFill>
      <xdr:spPr bwMode="auto">
        <a:xfrm>
          <a:off x="4251159" y="16106273"/>
          <a:ext cx="2830640" cy="2887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891673</xdr:colOff>
      <xdr:row>120</xdr:row>
      <xdr:rowOff>74862</xdr:rowOff>
    </xdr:from>
    <xdr:to>
      <xdr:col>8</xdr:col>
      <xdr:colOff>3314700</xdr:colOff>
      <xdr:row>129</xdr:row>
      <xdr:rowOff>36079</xdr:rowOff>
    </xdr:to>
    <xdr:pic>
      <xdr:nvPicPr>
        <xdr:cNvPr id="27" name="Imagen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3" t="50151" r="29213" b="23053"/>
        <a:stretch/>
      </xdr:blipFill>
      <xdr:spPr bwMode="auto">
        <a:xfrm>
          <a:off x="6251073" y="29411862"/>
          <a:ext cx="5039227" cy="1790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645694</xdr:colOff>
      <xdr:row>38</xdr:row>
      <xdr:rowOff>108953</xdr:rowOff>
    </xdr:from>
    <xdr:to>
      <xdr:col>8</xdr:col>
      <xdr:colOff>3977601</xdr:colOff>
      <xdr:row>55</xdr:row>
      <xdr:rowOff>50800</xdr:rowOff>
    </xdr:to>
    <xdr:pic>
      <xdr:nvPicPr>
        <xdr:cNvPr id="26" name="Imagen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86" t="27776" r="32933" b="10158"/>
        <a:stretch/>
      </xdr:blipFill>
      <xdr:spPr bwMode="auto">
        <a:xfrm>
          <a:off x="6005094" y="12783553"/>
          <a:ext cx="5948107" cy="3396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513350</xdr:colOff>
      <xdr:row>134</xdr:row>
      <xdr:rowOff>24064</xdr:rowOff>
    </xdr:from>
    <xdr:to>
      <xdr:col>2</xdr:col>
      <xdr:colOff>112297</xdr:colOff>
      <xdr:row>135</xdr:row>
      <xdr:rowOff>127002</xdr:rowOff>
    </xdr:to>
    <xdr:pic>
      <xdr:nvPicPr>
        <xdr:cNvPr id="28" name="Imagen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21" t="36875" r="44557" b="49573"/>
        <a:stretch/>
      </xdr:blipFill>
      <xdr:spPr bwMode="auto">
        <a:xfrm>
          <a:off x="850234" y="27239496"/>
          <a:ext cx="537410" cy="31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8022</xdr:colOff>
      <xdr:row>139</xdr:row>
      <xdr:rowOff>64169</xdr:rowOff>
    </xdr:from>
    <xdr:ext cx="768095" cy="320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/>
            <xdr:cNvSpPr txBox="1"/>
          </xdr:nvSpPr>
          <xdr:spPr>
            <a:xfrm>
              <a:off x="802106" y="25434758"/>
              <a:ext cx="768095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𝑎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𝑤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𝑙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802106" y="25434758"/>
              <a:ext cx="768095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𝐹 𝑎 𝐻=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𝑤.𝑙)/2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24063</xdr:colOff>
      <xdr:row>141</xdr:row>
      <xdr:rowOff>176463</xdr:rowOff>
    </xdr:from>
    <xdr:ext cx="2125262" cy="2417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/>
            <xdr:cNvSpPr txBox="1"/>
          </xdr:nvSpPr>
          <xdr:spPr>
            <a:xfrm>
              <a:off x="818147" y="25916021"/>
              <a:ext cx="2125262" cy="2417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F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𝐻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1281.56∗4.12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  <m:r>
                    <a:rPr lang="es-MX" sz="1100" b="0" i="1">
                      <a:latin typeface="Cambria Math" panose="02040503050406030204" pitchFamily="18" charset="0"/>
                    </a:rPr>
                    <m:t>=2640.</m:t>
                  </m:r>
                </m:oMath>
              </a14:m>
              <a:r>
                <a:rPr lang="es-MX" sz="1100"/>
                <a:t>1 kg/m2</a:t>
              </a:r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818147" y="25916021"/>
              <a:ext cx="2125262" cy="2417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F</a:t>
              </a:r>
              <a:r>
                <a:rPr lang="es-MX" sz="1100" b="0" i="0">
                  <a:latin typeface="Cambria Math" panose="02040503050406030204" pitchFamily="18" charset="0"/>
                </a:rPr>
                <a:t> 𝑎 𝐻=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1281.56∗4.12)/2=2640.</a:t>
              </a:r>
              <a:r>
                <a:rPr lang="es-MX" sz="1100"/>
                <a:t>1 kg/m2</a:t>
              </a:r>
            </a:p>
          </xdr:txBody>
        </xdr:sp>
      </mc:Fallback>
    </mc:AlternateContent>
    <xdr:clientData/>
  </xdr:oneCellAnchor>
  <xdr:twoCellAnchor editAs="oneCell">
    <xdr:from>
      <xdr:col>4</xdr:col>
      <xdr:colOff>24062</xdr:colOff>
      <xdr:row>133</xdr:row>
      <xdr:rowOff>176465</xdr:rowOff>
    </xdr:from>
    <xdr:to>
      <xdr:col>7</xdr:col>
      <xdr:colOff>405718</xdr:colOff>
      <xdr:row>143</xdr:row>
      <xdr:rowOff>20054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8381" t="28308" r="28324" b="31947"/>
        <a:stretch/>
      </xdr:blipFill>
      <xdr:spPr>
        <a:xfrm>
          <a:off x="2390273" y="27207412"/>
          <a:ext cx="3774562" cy="1949115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146</xdr:row>
      <xdr:rowOff>8022</xdr:rowOff>
    </xdr:from>
    <xdr:to>
      <xdr:col>7</xdr:col>
      <xdr:colOff>495300</xdr:colOff>
      <xdr:row>154</xdr:row>
      <xdr:rowOff>147227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338" t="31739" r="31088" b="38550"/>
        <a:stretch/>
      </xdr:blipFill>
      <xdr:spPr>
        <a:xfrm>
          <a:off x="3276601" y="34628222"/>
          <a:ext cx="3898899" cy="1764805"/>
        </a:xfrm>
        <a:prstGeom prst="rect">
          <a:avLst/>
        </a:prstGeom>
      </xdr:spPr>
    </xdr:pic>
    <xdr:clientData/>
  </xdr:twoCellAnchor>
  <xdr:twoCellAnchor editAs="oneCell">
    <xdr:from>
      <xdr:col>3</xdr:col>
      <xdr:colOff>1124284</xdr:colOff>
      <xdr:row>158</xdr:row>
      <xdr:rowOff>184483</xdr:rowOff>
    </xdr:from>
    <xdr:to>
      <xdr:col>7</xdr:col>
      <xdr:colOff>361690</xdr:colOff>
      <xdr:row>177</xdr:row>
      <xdr:rowOff>8020</xdr:rowOff>
    </xdr:to>
    <xdr:pic>
      <xdr:nvPicPr>
        <xdr:cNvPr id="30" name="Imagen 2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8909" t="25110" r="37623" b="32780"/>
        <a:stretch/>
      </xdr:blipFill>
      <xdr:spPr>
        <a:xfrm>
          <a:off x="3245184" y="37243083"/>
          <a:ext cx="3796706" cy="3684337"/>
        </a:xfrm>
        <a:prstGeom prst="rect">
          <a:avLst/>
        </a:prstGeom>
      </xdr:spPr>
    </xdr:pic>
    <xdr:clientData/>
  </xdr:twoCellAnchor>
  <xdr:twoCellAnchor editAs="oneCell">
    <xdr:from>
      <xdr:col>4</xdr:col>
      <xdr:colOff>15373</xdr:colOff>
      <xdr:row>181</xdr:row>
      <xdr:rowOff>58820</xdr:rowOff>
    </xdr:from>
    <xdr:to>
      <xdr:col>7</xdr:col>
      <xdr:colOff>591992</xdr:colOff>
      <xdr:row>191</xdr:row>
      <xdr:rowOff>152400</xdr:rowOff>
    </xdr:to>
    <xdr:pic>
      <xdr:nvPicPr>
        <xdr:cNvPr id="31" name="Imagen 3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8821" t="25734" r="36571" b="49935"/>
        <a:stretch/>
      </xdr:blipFill>
      <xdr:spPr>
        <a:xfrm>
          <a:off x="3291973" y="41791020"/>
          <a:ext cx="3980219" cy="2125580"/>
        </a:xfrm>
        <a:prstGeom prst="rect">
          <a:avLst/>
        </a:prstGeom>
      </xdr:spPr>
    </xdr:pic>
    <xdr:clientData/>
  </xdr:twoCellAnchor>
  <xdr:twoCellAnchor editAs="oneCell">
    <xdr:from>
      <xdr:col>7</xdr:col>
      <xdr:colOff>459874</xdr:colOff>
      <xdr:row>16</xdr:row>
      <xdr:rowOff>262022</xdr:rowOff>
    </xdr:from>
    <xdr:to>
      <xdr:col>8</xdr:col>
      <xdr:colOff>2019993</xdr:colOff>
      <xdr:row>19</xdr:row>
      <xdr:rowOff>127000</xdr:rowOff>
    </xdr:to>
    <xdr:pic>
      <xdr:nvPicPr>
        <xdr:cNvPr id="34" name="Imagen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61" t="9341" r="37459" b="14085"/>
        <a:stretch/>
      </xdr:blipFill>
      <xdr:spPr bwMode="auto">
        <a:xfrm>
          <a:off x="7140074" y="6180222"/>
          <a:ext cx="2855519" cy="2189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800100</xdr:colOff>
      <xdr:row>1</xdr:row>
      <xdr:rowOff>114300</xdr:rowOff>
    </xdr:to>
    <xdr:pic>
      <xdr:nvPicPr>
        <xdr:cNvPr id="36" name="Imagen 3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2921000" cy="850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1231900</xdr:colOff>
      <xdr:row>0</xdr:row>
      <xdr:rowOff>8022</xdr:rowOff>
    </xdr:from>
    <xdr:to>
      <xdr:col>10</xdr:col>
      <xdr:colOff>935423</xdr:colOff>
      <xdr:row>0</xdr:row>
      <xdr:rowOff>596900</xdr:rowOff>
    </xdr:to>
    <xdr:pic>
      <xdr:nvPicPr>
        <xdr:cNvPr id="37" name="Imagen 36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8022"/>
          <a:ext cx="1595823" cy="5888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152400</xdr:rowOff>
    </xdr:from>
    <xdr:to>
      <xdr:col>3</xdr:col>
      <xdr:colOff>738004</xdr:colOff>
      <xdr:row>26</xdr:row>
      <xdr:rowOff>111760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7" t="15618" r="61514" b="61622"/>
        <a:stretch/>
      </xdr:blipFill>
      <xdr:spPr bwMode="auto">
        <a:xfrm>
          <a:off x="0" y="4389120"/>
          <a:ext cx="4426084" cy="2773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304800</xdr:colOff>
      <xdr:row>3</xdr:row>
      <xdr:rowOff>114300</xdr:rowOff>
    </xdr:to>
    <xdr:pic>
      <xdr:nvPicPr>
        <xdr:cNvPr id="3" name="Imagen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98780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14</xdr:col>
      <xdr:colOff>546100</xdr:colOff>
      <xdr:row>0</xdr:row>
      <xdr:rowOff>0</xdr:rowOff>
    </xdr:from>
    <xdr:to>
      <xdr:col>16</xdr:col>
      <xdr:colOff>920541</xdr:colOff>
      <xdr:row>1</xdr:row>
      <xdr:rowOff>38100</xdr:rowOff>
    </xdr:to>
    <xdr:pic>
      <xdr:nvPicPr>
        <xdr:cNvPr id="4" name="Imagen 3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0"/>
          <a:ext cx="1809541" cy="635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440992</xdr:colOff>
      <xdr:row>0</xdr:row>
      <xdr:rowOff>736600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2803192" cy="736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254000</xdr:colOff>
      <xdr:row>0</xdr:row>
      <xdr:rowOff>0</xdr:rowOff>
    </xdr:from>
    <xdr:to>
      <xdr:col>6</xdr:col>
      <xdr:colOff>1093261</xdr:colOff>
      <xdr:row>0</xdr:row>
      <xdr:rowOff>584200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0"/>
          <a:ext cx="1626661" cy="5842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26</xdr:row>
      <xdr:rowOff>279400</xdr:rowOff>
    </xdr:from>
    <xdr:to>
      <xdr:col>6</xdr:col>
      <xdr:colOff>698500</xdr:colOff>
      <xdr:row>30</xdr:row>
      <xdr:rowOff>77482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68" t="58540" r="53191" b="22261"/>
        <a:stretch/>
      </xdr:blipFill>
      <xdr:spPr bwMode="auto">
        <a:xfrm>
          <a:off x="3009900" y="5664200"/>
          <a:ext cx="2413000" cy="1779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718819</xdr:colOff>
      <xdr:row>23</xdr:row>
      <xdr:rowOff>76200</xdr:rowOff>
    </xdr:from>
    <xdr:to>
      <xdr:col>9</xdr:col>
      <xdr:colOff>1444897</xdr:colOff>
      <xdr:row>33</xdr:row>
      <xdr:rowOff>190501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04" t="54764" r="47291" b="35644"/>
        <a:stretch/>
      </xdr:blipFill>
      <xdr:spPr bwMode="auto">
        <a:xfrm>
          <a:off x="7411719" y="8280400"/>
          <a:ext cx="2542178" cy="2146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24581</xdr:colOff>
      <xdr:row>29</xdr:row>
      <xdr:rowOff>120690</xdr:rowOff>
    </xdr:from>
    <xdr:ext cx="1238864" cy="263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/>
            <xdr:cNvSpPr txBox="1"/>
          </xdr:nvSpPr>
          <xdr:spPr>
            <a:xfrm>
              <a:off x="817061" y="531753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𝑘𝑙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0.40</a:t>
              </a: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817061" y="531753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𝑘𝑙1 〖2.8〗^4/(〖2.8〗^4+〖3.09〗^4 )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0.40</a:t>
              </a:r>
            </a:p>
          </xdr:txBody>
        </xdr:sp>
      </mc:Fallback>
    </mc:AlternateContent>
    <xdr:clientData/>
  </xdr:oneCellAnchor>
  <xdr:oneCellAnchor>
    <xdr:from>
      <xdr:col>0</xdr:col>
      <xdr:colOff>4916</xdr:colOff>
      <xdr:row>31</xdr:row>
      <xdr:rowOff>172065</xdr:rowOff>
    </xdr:from>
    <xdr:ext cx="1083886" cy="263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/>
            <xdr:cNvSpPr txBox="1"/>
          </xdr:nvSpPr>
          <xdr:spPr>
            <a:xfrm>
              <a:off x="1589876" y="5727045"/>
              <a:ext cx="1083886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0.59</a:t>
              </a: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1589876" y="5727045"/>
              <a:ext cx="1083886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:r>
                <a:rPr lang="es-MX" sz="1100" b="0" i="0">
                  <a:latin typeface="Cambria Math" panose="02040503050406030204" pitchFamily="18" charset="0"/>
                </a:rPr>
                <a:t>〖3.09〗^4/(〖3.09〗^4+〖2.8〗^4 )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0.59</a:t>
              </a:r>
            </a:p>
          </xdr:txBody>
        </xdr:sp>
      </mc:Fallback>
    </mc:AlternateContent>
    <xdr:clientData/>
  </xdr:oneCellAnchor>
  <xdr:oneCellAnchor>
    <xdr:from>
      <xdr:col>2</xdr:col>
      <xdr:colOff>162233</xdr:colOff>
      <xdr:row>30</xdr:row>
      <xdr:rowOff>4916</xdr:rowOff>
    </xdr:from>
    <xdr:ext cx="15821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/>
            <xdr:cNvSpPr txBox="1"/>
          </xdr:nvSpPr>
          <xdr:spPr>
            <a:xfrm>
              <a:off x="3332153" y="537701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0.40∗322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128.80</a:t>
              </a: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3332153" y="537701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0.40∗322)=</a:t>
              </a:r>
              <a:r>
                <a:rPr lang="es-MX" sz="1100"/>
                <a:t>128.80</a:t>
              </a:r>
            </a:p>
          </xdr:txBody>
        </xdr:sp>
      </mc:Fallback>
    </mc:AlternateContent>
    <xdr:clientData/>
  </xdr:oneCellAnchor>
  <xdr:oneCellAnchor>
    <xdr:from>
      <xdr:col>2</xdr:col>
      <xdr:colOff>147484</xdr:colOff>
      <xdr:row>32</xdr:row>
      <xdr:rowOff>4916</xdr:rowOff>
    </xdr:from>
    <xdr:ext cx="15821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/>
            <xdr:cNvSpPr txBox="1"/>
          </xdr:nvSpPr>
          <xdr:spPr>
            <a:xfrm>
              <a:off x="3317404" y="574277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0.60∗322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193.20</a:t>
              </a: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3317404" y="574277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0.60∗322)=</a:t>
              </a:r>
              <a:r>
                <a:rPr lang="es-MX" sz="1100"/>
                <a:t>193.20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35</xdr:row>
      <xdr:rowOff>27071</xdr:rowOff>
    </xdr:from>
    <xdr:ext cx="2011678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/>
            <xdr:cNvSpPr txBox="1"/>
          </xdr:nvSpPr>
          <xdr:spPr>
            <a:xfrm>
              <a:off x="0" y="11052259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128.80∗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3.09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  <m:r>
                    <a:rPr lang="es-MX" sz="1100" b="0" i="0">
                      <a:latin typeface="Cambria Math" panose="02040503050406030204" pitchFamily="18" charset="0"/>
                    </a:rPr>
                    <m:t>153.72</m:t>
                  </m:r>
                </m:oMath>
              </a14:m>
              <a:r>
                <a:rPr lang="es-MX" sz="1100"/>
                <a:t>kg/m2</a:t>
              </a: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0" y="11052259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128.80∗〖3.09〗^2)/8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 b="0" i="0">
                  <a:latin typeface="Cambria Math" panose="02040503050406030204" pitchFamily="18" charset="0"/>
                </a:rPr>
                <a:t>153.72</a:t>
              </a:r>
              <a:r>
                <a:rPr lang="es-MX" sz="1100"/>
                <a:t>kg/m2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36</xdr:row>
      <xdr:rowOff>168442</xdr:rowOff>
    </xdr:from>
    <xdr:ext cx="1828800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/>
            <xdr:cNvSpPr txBox="1"/>
          </xdr:nvSpPr>
          <xdr:spPr>
            <a:xfrm>
              <a:off x="0" y="11374605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193.20∗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2.80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189.34kg/m2</a:t>
              </a: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0" y="11374605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193.20∗〖2.80〗^2)/8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189.34kg/m2</a:t>
              </a:r>
            </a:p>
          </xdr:txBody>
        </xdr:sp>
      </mc:Fallback>
    </mc:AlternateContent>
    <xdr:clientData/>
  </xdr:oneCellAnchor>
  <xdr:oneCellAnchor>
    <xdr:from>
      <xdr:col>4</xdr:col>
      <xdr:colOff>240890</xdr:colOff>
      <xdr:row>33</xdr:row>
      <xdr:rowOff>113070</xdr:rowOff>
    </xdr:from>
    <xdr:ext cx="65" cy="172227"/>
    <xdr:sp macro="" textlink="">
      <xdr:nvSpPr>
        <xdr:cNvPr id="9" name="CuadroTexto 8"/>
        <xdr:cNvSpPr txBox="1"/>
      </xdr:nvSpPr>
      <xdr:spPr>
        <a:xfrm>
          <a:off x="4492850" y="604143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518</xdr:colOff>
      <xdr:row>40</xdr:row>
      <xdr:rowOff>87455</xdr:rowOff>
    </xdr:from>
    <xdr:ext cx="3014736" cy="2049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/>
            <xdr:cNvSpPr txBox="1"/>
          </xdr:nvSpPr>
          <xdr:spPr>
            <a:xfrm>
              <a:off x="1585478" y="760077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h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19000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/(16.53)(</m:t>
                      </m:r>
                    </m:e>
                  </m:rad>
                  <m:r>
                    <a:rPr lang="es-MX" sz="1100" b="0" i="1">
                      <a:latin typeface="Cambria Math" panose="02040503050406030204" pitchFamily="18" charset="0"/>
                    </a:rPr>
                    <m:t>100)</m:t>
                  </m:r>
                </m:oMath>
              </a14:m>
              <a:r>
                <a:rPr lang="es-MX" sz="1100"/>
                <a:t>=3.39+2=5.39cm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1585478" y="760077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ℎ=</a:t>
              </a:r>
              <a:r>
                <a:rPr lang="es-MX" sz="1100" i="0">
                  <a:latin typeface="Cambria Math" panose="02040503050406030204" pitchFamily="18" charset="0"/>
                </a:rPr>
                <a:t>√(</a:t>
              </a:r>
              <a:r>
                <a:rPr lang="es-MX" sz="1100" b="0" i="0">
                  <a:latin typeface="Cambria Math" panose="02040503050406030204" pitchFamily="18" charset="0"/>
                </a:rPr>
                <a:t>19000𝑘𝑔/𝑐𝑚/(16.53)() 100)</a:t>
              </a:r>
              <a:r>
                <a:rPr lang="es-MX" sz="1100"/>
                <a:t>=3.39+2=5.39cm</a:t>
              </a:r>
            </a:p>
          </xdr:txBody>
        </xdr:sp>
      </mc:Fallback>
    </mc:AlternateContent>
    <xdr:clientData/>
  </xdr:oneCellAnchor>
  <xdr:oneCellAnchor>
    <xdr:from>
      <xdr:col>0</xdr:col>
      <xdr:colOff>32084</xdr:colOff>
      <xdr:row>45</xdr:row>
      <xdr:rowOff>104273</xdr:rowOff>
    </xdr:from>
    <xdr:ext cx="1775422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/>
            <xdr:cNvSpPr txBox="1"/>
          </xdr:nvSpPr>
          <xdr:spPr>
            <a:xfrm>
              <a:off x="1617044" y="8531993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19000 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2(0.87)(3.39)</m:t>
                      </m:r>
                    </m:den>
                  </m:f>
                </m:oMath>
              </a14:m>
              <a:r>
                <a:rPr lang="es-MX" sz="1100"/>
                <a:t>=3.2</a:t>
              </a: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1617044" y="8531993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a𝑠𝑖=(19000 𝑘𝑔. 𝑐𝑚)/(200 𝑘𝑔/𝑐𝑚2(0.87)(3.39))</a:t>
              </a:r>
              <a:r>
                <a:rPr lang="es-MX" sz="1100"/>
                <a:t>=3.2</a:t>
              </a:r>
            </a:p>
          </xdr:txBody>
        </xdr:sp>
      </mc:Fallback>
    </mc:AlternateContent>
    <xdr:clientData/>
  </xdr:oneCellAnchor>
  <xdr:oneCellAnchor>
    <xdr:from>
      <xdr:col>0</xdr:col>
      <xdr:colOff>789685</xdr:colOff>
      <xdr:row>47</xdr:row>
      <xdr:rowOff>49937</xdr:rowOff>
    </xdr:from>
    <xdr:ext cx="1775422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/>
            <xdr:cNvSpPr txBox="1"/>
          </xdr:nvSpPr>
          <xdr:spPr>
            <a:xfrm>
              <a:off x="1582165" y="8843417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15400 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2(0.87)(3.39)</m:t>
                      </m:r>
                    </m:den>
                  </m:f>
                </m:oMath>
              </a14:m>
              <a:r>
                <a:rPr lang="es-MX" sz="1100"/>
                <a:t>=2.6</a:t>
              </a: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1582165" y="8843417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a𝑠𝑖=(15400 𝑘𝑔. 𝑐𝑚)/(200 𝑘𝑔/𝑐𝑚2(0.87)(3.39))</a:t>
              </a:r>
              <a:r>
                <a:rPr lang="es-MX" sz="1100"/>
                <a:t>=2.6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52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/>
            <xdr:cNvSpPr txBox="1"/>
          </xdr:nvSpPr>
          <xdr:spPr>
            <a:xfrm>
              <a:off x="1584960" y="970788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3.2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=4.51</a:t>
              </a:r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584960" y="970788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a𝑠𝑖=3.2/0.71</a:t>
              </a:r>
              <a:r>
                <a:rPr lang="es-MX" sz="1100"/>
                <a:t>=4.51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54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/>
            <xdr:cNvSpPr txBox="1"/>
          </xdr:nvSpPr>
          <xdr:spPr>
            <a:xfrm>
              <a:off x="1584960" y="1007364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2.6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=3.66</a:t>
              </a:r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584960" y="1007364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a𝑠𝑖=2.6/0.71</a:t>
              </a:r>
              <a:r>
                <a:rPr lang="es-MX" sz="1100"/>
                <a:t>=3.66</a:t>
              </a:r>
            </a:p>
          </xdr:txBody>
        </xdr:sp>
      </mc:Fallback>
    </mc:AlternateContent>
    <xdr:clientData/>
  </xdr:oneCellAnchor>
  <xdr:oneCellAnchor>
    <xdr:from>
      <xdr:col>2</xdr:col>
      <xdr:colOff>4916</xdr:colOff>
      <xdr:row>51</xdr:row>
      <xdr:rowOff>162231</xdr:rowOff>
    </xdr:from>
    <xdr:ext cx="1098891" cy="2401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/>
            <xdr:cNvSpPr txBox="1"/>
          </xdr:nvSpPr>
          <xdr:spPr>
            <a:xfrm>
              <a:off x="3174836" y="9374811"/>
              <a:ext cx="1098891" cy="2401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5</m:t>
                      </m:r>
                    </m:den>
                  </m:f>
                </m:oMath>
              </a14:m>
              <a:r>
                <a:rPr lang="es-MX" sz="1100"/>
                <a:t>=7.69</a:t>
              </a: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3174836" y="9374811"/>
              <a:ext cx="1098891" cy="2401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a𝑠𝑖=100/5</a:t>
              </a:r>
              <a:r>
                <a:rPr lang="es-MX" sz="1100"/>
                <a:t>=7.69</a:t>
              </a:r>
            </a:p>
          </xdr:txBody>
        </xdr:sp>
      </mc:Fallback>
    </mc:AlternateContent>
    <xdr:clientData/>
  </xdr:oneCellAnchor>
  <xdr:oneCellAnchor>
    <xdr:from>
      <xdr:col>2</xdr:col>
      <xdr:colOff>0</xdr:colOff>
      <xdr:row>54</xdr:row>
      <xdr:rowOff>0</xdr:rowOff>
    </xdr:from>
    <xdr:ext cx="1098891" cy="2393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/>
            <xdr:cNvSpPr txBox="1"/>
          </xdr:nvSpPr>
          <xdr:spPr>
            <a:xfrm>
              <a:off x="3169920" y="9761220"/>
              <a:ext cx="1098891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4</m:t>
                      </m:r>
                    </m:den>
                  </m:f>
                </m:oMath>
              </a14:m>
              <a:r>
                <a:rPr lang="es-MX" sz="1100"/>
                <a:t>=9.09</a:t>
              </a:r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3169920" y="9761220"/>
              <a:ext cx="1098891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a𝑠𝑖=100/4</a:t>
              </a:r>
              <a:r>
                <a:rPr lang="es-MX" sz="1100"/>
                <a:t>=9.09</a:t>
              </a:r>
            </a:p>
          </xdr:txBody>
        </xdr:sp>
      </mc:Fallback>
    </mc:AlternateContent>
    <xdr:clientData/>
  </xdr:oneCellAnchor>
  <xdr:oneCellAnchor>
    <xdr:from>
      <xdr:col>0</xdr:col>
      <xdr:colOff>216569</xdr:colOff>
      <xdr:row>99</xdr:row>
      <xdr:rowOff>0</xdr:rowOff>
    </xdr:from>
    <xdr:ext cx="2675476" cy="2621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/>
            <xdr:cNvSpPr txBox="1"/>
          </xdr:nvSpPr>
          <xdr:spPr>
            <a:xfrm>
              <a:off x="1801529" y="17998440"/>
              <a:ext cx="2675476" cy="2621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22903.8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0.24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250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𝐾𝐺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/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𝐶𝑀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0.8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𝐾𝐺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(0.01)</m:t>
                      </m:r>
                    </m:den>
                  </m:f>
                </m:oMath>
              </a14:m>
              <a:r>
                <a:rPr lang="es-MX" sz="1100"/>
                <a:t>=301.37</a:t>
              </a:r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801529" y="17998440"/>
              <a:ext cx="2675476" cy="2621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:r>
                <a:rPr lang="es-MX" sz="1100" b="0" i="0">
                  <a:latin typeface="Cambria Math" panose="02040503050406030204" pitchFamily="18" charset="0"/>
                </a:rPr>
                <a:t>22903.8/(0.24(250𝐾𝐺/𝐶𝑀2)+(0.8)2000𝐾𝐺/𝑀(0.01))</a:t>
              </a:r>
              <a:r>
                <a:rPr lang="es-MX" sz="1100"/>
                <a:t>=301.37</a:t>
              </a:r>
            </a:p>
          </xdr:txBody>
        </xdr:sp>
      </mc:Fallback>
    </mc:AlternateContent>
    <xdr:clientData/>
  </xdr:oneCellAnchor>
  <xdr:oneCellAnchor>
    <xdr:from>
      <xdr:col>0</xdr:col>
      <xdr:colOff>40106</xdr:colOff>
      <xdr:row>103</xdr:row>
      <xdr:rowOff>8021</xdr:rowOff>
    </xdr:from>
    <xdr:ext cx="1062407" cy="19171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/>
            <xdr:cNvSpPr txBox="1"/>
          </xdr:nvSpPr>
          <xdr:spPr>
            <a:xfrm>
              <a:off x="1625066" y="18737981"/>
              <a:ext cx="1062407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𝑑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302</m:t>
                      </m:r>
                    </m:e>
                  </m:rad>
                </m:oMath>
              </a14:m>
              <a:r>
                <a:rPr lang="es-MX" sz="1100"/>
                <a:t>=17.38</a:t>
              </a: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625066" y="18737981"/>
              <a:ext cx="1062407" cy="19171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𝑑1=</a:t>
              </a:r>
              <a:r>
                <a:rPr lang="es-MX" sz="1100" i="0">
                  <a:latin typeface="Cambria Math" panose="02040503050406030204" pitchFamily="18" charset="0"/>
                </a:rPr>
                <a:t>√</a:t>
              </a:r>
              <a:r>
                <a:rPr lang="es-MX" sz="1100" b="0" i="0">
                  <a:latin typeface="Cambria Math" panose="02040503050406030204" pitchFamily="18" charset="0"/>
                </a:rPr>
                <a:t>302</a:t>
              </a:r>
              <a:r>
                <a:rPr lang="es-MX" sz="1100"/>
                <a:t>=17.38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105</xdr:row>
      <xdr:rowOff>0</xdr:rowOff>
    </xdr:from>
    <xdr:ext cx="193399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/>
            <xdr:cNvSpPr txBox="1"/>
          </xdr:nvSpPr>
          <xdr:spPr>
            <a:xfrm>
              <a:off x="1584960" y="1909572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=17.38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+4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=21.38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584960" y="1909572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𝑙=17.38𝑐𝑚+4𝑐𝑚=21.38𝑐𝑚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101</xdr:row>
      <xdr:rowOff>0</xdr:rowOff>
    </xdr:from>
    <xdr:ext cx="193052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/>
            <xdr:cNvSpPr txBox="1"/>
          </xdr:nvSpPr>
          <xdr:spPr>
            <a:xfrm>
              <a:off x="5547360" y="1836420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0.01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(17.38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𝑐𝑚</m:t>
                  </m:r>
                </m:oMath>
              </a14:m>
              <a:r>
                <a:rPr lang="es-MX" sz="1100"/>
                <a:t>)=0.17=0.18</a:t>
              </a:r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5547360" y="1836420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:r>
                <a:rPr lang="es-MX" sz="1100" b="0" i="0">
                  <a:latin typeface="Cambria Math" panose="02040503050406030204" pitchFamily="18" charset="0"/>
                </a:rPr>
                <a:t>=(0.01)(17.38𝑐𝑚</a:t>
              </a:r>
              <a:r>
                <a:rPr lang="es-MX" sz="1100"/>
                <a:t>)=0.17=0.18</a:t>
              </a:r>
            </a:p>
          </xdr:txBody>
        </xdr:sp>
      </mc:Fallback>
    </mc:AlternateContent>
    <xdr:clientData/>
  </xdr:oneCellAnchor>
  <xdr:oneCellAnchor>
    <xdr:from>
      <xdr:col>4</xdr:col>
      <xdr:colOff>778041</xdr:colOff>
      <xdr:row>102</xdr:row>
      <xdr:rowOff>176463</xdr:rowOff>
    </xdr:from>
    <xdr:ext cx="2045369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/>
            <xdr:cNvSpPr txBox="1"/>
          </xdr:nvSpPr>
          <xdr:spPr>
            <a:xfrm>
              <a:off x="5030001" y="17268123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0.18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=0.25=1 varilla</a:t>
              </a:r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5030001" y="17268123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:r>
                <a:rPr lang="es-MX" sz="1100" b="0" i="0">
                  <a:latin typeface="Cambria Math" panose="02040503050406030204" pitchFamily="18" charset="0"/>
                </a:rPr>
                <a:t>0.18/0.71</a:t>
              </a:r>
              <a:r>
                <a:rPr lang="es-MX" sz="1100"/>
                <a:t>=0.25=1 varilla</a:t>
              </a:r>
            </a:p>
          </xdr:txBody>
        </xdr:sp>
      </mc:Fallback>
    </mc:AlternateContent>
    <xdr:clientData/>
  </xdr:oneCellAnchor>
  <xdr:oneCellAnchor>
    <xdr:from>
      <xdr:col>1</xdr:col>
      <xdr:colOff>8021</xdr:colOff>
      <xdr:row>126</xdr:row>
      <xdr:rowOff>24063</xdr:rowOff>
    </xdr:from>
    <xdr:ext cx="14957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/>
            <xdr:cNvSpPr txBox="1"/>
          </xdr:nvSpPr>
          <xdr:spPr>
            <a:xfrm>
              <a:off x="2385461" y="2328792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es-MX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s-MX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</m:t>
                        </m:r>
                        <m:r>
                          <a:rPr lang="es-MX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</m:t>
                        </m:r>
                        <m:r>
                          <m:rPr>
                            <m:sty m:val="p"/>
                          </m:rPr>
                          <a:rPr lang="es-MX" sz="110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tan</m:t>
                        </m:r>
                      </m:fName>
                      <m:e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60</m:t>
                        </m:r>
                        <m:d>
                          <m:dPr>
                            <m:ctrlPr>
                              <a:rPr lang="es-MX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0.25</m:t>
                            </m:r>
                          </m:e>
                        </m:d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=0.43</m:t>
                        </m:r>
                      </m:e>
                    </m:fun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22" name="CuadroTexto 21"/>
            <xdr:cNvSpPr txBox="1"/>
          </xdr:nvSpPr>
          <xdr:spPr>
            <a:xfrm>
              <a:off x="2385461" y="2328792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h=</a:t>
              </a:r>
              <a:r>
                <a:rPr lang="es-MX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tan〗⁡〖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60(0.25)=0.43〗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5</xdr:col>
      <xdr:colOff>198120</xdr:colOff>
      <xdr:row>34</xdr:row>
      <xdr:rowOff>104140</xdr:rowOff>
    </xdr:from>
    <xdr:to>
      <xdr:col>9</xdr:col>
      <xdr:colOff>1968500</xdr:colOff>
      <xdr:row>51</xdr:row>
      <xdr:rowOff>190499</xdr:rowOff>
    </xdr:to>
    <xdr:pic>
      <xdr:nvPicPr>
        <xdr:cNvPr id="29" name="Imagen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02" t="23086" r="36437" b="20612"/>
        <a:stretch/>
      </xdr:blipFill>
      <xdr:spPr bwMode="auto">
        <a:xfrm>
          <a:off x="3360420" y="10492740"/>
          <a:ext cx="6101080" cy="3540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731520</xdr:colOff>
      <xdr:row>112</xdr:row>
      <xdr:rowOff>144780</xdr:rowOff>
    </xdr:from>
    <xdr:to>
      <xdr:col>9</xdr:col>
      <xdr:colOff>1127760</xdr:colOff>
      <xdr:row>121</xdr:row>
      <xdr:rowOff>18851</xdr:rowOff>
    </xdr:to>
    <xdr:pic>
      <xdr:nvPicPr>
        <xdr:cNvPr id="26" name="Imagen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3" t="50151" r="29213" b="23053"/>
        <a:stretch/>
      </xdr:blipFill>
      <xdr:spPr bwMode="auto">
        <a:xfrm>
          <a:off x="3649980" y="22981920"/>
          <a:ext cx="4724400" cy="1748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167640</xdr:colOff>
      <xdr:row>82</xdr:row>
      <xdr:rowOff>99060</xdr:rowOff>
    </xdr:from>
    <xdr:to>
      <xdr:col>9</xdr:col>
      <xdr:colOff>471100</xdr:colOff>
      <xdr:row>95</xdr:row>
      <xdr:rowOff>93981</xdr:rowOff>
    </xdr:to>
    <xdr:pic>
      <xdr:nvPicPr>
        <xdr:cNvPr id="28" name="Imagen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42" t="46643" r="40691" b="11425"/>
        <a:stretch/>
      </xdr:blipFill>
      <xdr:spPr bwMode="auto">
        <a:xfrm>
          <a:off x="7536180" y="16055340"/>
          <a:ext cx="2125980" cy="271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240634</xdr:colOff>
      <xdr:row>132</xdr:row>
      <xdr:rowOff>24064</xdr:rowOff>
    </xdr:from>
    <xdr:to>
      <xdr:col>1</xdr:col>
      <xdr:colOff>778296</xdr:colOff>
      <xdr:row>133</xdr:row>
      <xdr:rowOff>127001</xdr:rowOff>
    </xdr:to>
    <xdr:pic>
      <xdr:nvPicPr>
        <xdr:cNvPr id="27" name="Imagen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21" t="36875" r="44557" b="49573"/>
        <a:stretch/>
      </xdr:blipFill>
      <xdr:spPr bwMode="auto">
        <a:xfrm>
          <a:off x="1825594" y="24263284"/>
          <a:ext cx="537410" cy="31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8022</xdr:colOff>
      <xdr:row>137</xdr:row>
      <xdr:rowOff>64169</xdr:rowOff>
    </xdr:from>
    <xdr:ext cx="625299" cy="2428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/>
            <xdr:cNvSpPr txBox="1"/>
          </xdr:nvSpPr>
          <xdr:spPr>
            <a:xfrm>
              <a:off x="1592982" y="26094089"/>
              <a:ext cx="625299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+mn-lt"/>
                </a:rPr>
                <a:t>5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6=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𝑤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𝑙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</m:oMath>
              </a14:m>
              <a:endParaRPr lang="es-MX" sz="1100"/>
            </a:p>
          </xdr:txBody>
        </xdr:sp>
      </mc:Choice>
      <mc:Fallback xmlns="">
        <xdr:sp macro="" textlink="">
          <xdr:nvSpPr>
            <xdr:cNvPr id="30" name="CuadroTexto 29"/>
            <xdr:cNvSpPr txBox="1"/>
          </xdr:nvSpPr>
          <xdr:spPr>
            <a:xfrm>
              <a:off x="1592982" y="26094089"/>
              <a:ext cx="625299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+mn-lt"/>
                </a:rPr>
                <a:t>5</a:t>
              </a:r>
              <a:r>
                <a:rPr lang="es-MX" sz="1100" b="0" i="0">
                  <a:latin typeface="Cambria Math" panose="02040503050406030204" pitchFamily="18" charset="0"/>
                </a:rPr>
                <a:t> 𝑎 6=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𝑤.𝑙)/2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24063</xdr:colOff>
      <xdr:row>139</xdr:row>
      <xdr:rowOff>176463</xdr:rowOff>
    </xdr:from>
    <xdr:ext cx="2118850" cy="2393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/>
            <xdr:cNvSpPr txBox="1"/>
          </xdr:nvSpPr>
          <xdr:spPr>
            <a:xfrm>
              <a:off x="1609023" y="26572143"/>
              <a:ext cx="2118850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5 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6=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763.14∗3.09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  <m:r>
                    <a:rPr lang="es-MX" sz="1100" b="0" i="1">
                      <a:latin typeface="Cambria Math" panose="02040503050406030204" pitchFamily="18" charset="0"/>
                    </a:rPr>
                    <m:t>=1179.10</m:t>
                  </m:r>
                </m:oMath>
              </a14:m>
              <a:r>
                <a:rPr lang="es-MX" sz="1100"/>
                <a:t> kg/m2</a:t>
              </a:r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609023" y="26572143"/>
              <a:ext cx="2118850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5 𝑎 6=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763.14∗3.09)/2=1179.10</a:t>
              </a:r>
              <a:r>
                <a:rPr lang="es-MX" sz="1100"/>
                <a:t> kg/m2</a:t>
              </a:r>
            </a:p>
          </xdr:txBody>
        </xdr:sp>
      </mc:Fallback>
    </mc:AlternateContent>
    <xdr:clientData/>
  </xdr:oneCellAnchor>
  <xdr:twoCellAnchor editAs="oneCell">
    <xdr:from>
      <xdr:col>4</xdr:col>
      <xdr:colOff>7620</xdr:colOff>
      <xdr:row>131</xdr:row>
      <xdr:rowOff>30480</xdr:rowOff>
    </xdr:from>
    <xdr:to>
      <xdr:col>6</xdr:col>
      <xdr:colOff>563880</xdr:colOff>
      <xdr:row>138</xdr:row>
      <xdr:rowOff>194986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588" t="31189" r="29657" b="34066"/>
        <a:stretch/>
      </xdr:blipFill>
      <xdr:spPr>
        <a:xfrm>
          <a:off x="4831080" y="24963120"/>
          <a:ext cx="2903220" cy="1632626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142</xdr:row>
      <xdr:rowOff>1</xdr:rowOff>
    </xdr:from>
    <xdr:to>
      <xdr:col>6</xdr:col>
      <xdr:colOff>561278</xdr:colOff>
      <xdr:row>148</xdr:row>
      <xdr:rowOff>71120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6088" t="27929" r="34283" b="47994"/>
        <a:stretch/>
      </xdr:blipFill>
      <xdr:spPr>
        <a:xfrm>
          <a:off x="4831080" y="26944321"/>
          <a:ext cx="2900618" cy="132588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151</xdr:row>
      <xdr:rowOff>7620</xdr:rowOff>
    </xdr:from>
    <xdr:to>
      <xdr:col>6</xdr:col>
      <xdr:colOff>533400</xdr:colOff>
      <xdr:row>170</xdr:row>
      <xdr:rowOff>69367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7463" t="12001" r="35909" b="21694"/>
        <a:stretch/>
      </xdr:blipFill>
      <xdr:spPr>
        <a:xfrm>
          <a:off x="4823460" y="28597860"/>
          <a:ext cx="2880360" cy="4034307"/>
        </a:xfrm>
        <a:prstGeom prst="rect">
          <a:avLst/>
        </a:prstGeom>
      </xdr:spPr>
    </xdr:pic>
    <xdr:clientData/>
  </xdr:twoCellAnchor>
  <xdr:twoCellAnchor editAs="oneCell">
    <xdr:from>
      <xdr:col>3</xdr:col>
      <xdr:colOff>845820</xdr:colOff>
      <xdr:row>175</xdr:row>
      <xdr:rowOff>45721</xdr:rowOff>
    </xdr:from>
    <xdr:to>
      <xdr:col>6</xdr:col>
      <xdr:colOff>693086</xdr:colOff>
      <xdr:row>185</xdr:row>
      <xdr:rowOff>34603</xdr:rowOff>
    </xdr:to>
    <xdr:pic>
      <xdr:nvPicPr>
        <xdr:cNvPr id="32" name="Imagen 31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5712" t="13854" r="35410" b="51253"/>
        <a:stretch/>
      </xdr:blipFill>
      <xdr:spPr>
        <a:xfrm>
          <a:off x="4808220" y="33025081"/>
          <a:ext cx="3055620" cy="2076764"/>
        </a:xfrm>
        <a:prstGeom prst="rect">
          <a:avLst/>
        </a:prstGeom>
      </xdr:spPr>
    </xdr:pic>
    <xdr:clientData/>
  </xdr:twoCellAnchor>
  <xdr:twoCellAnchor editAs="oneCell">
    <xdr:from>
      <xdr:col>7</xdr:col>
      <xdr:colOff>833120</xdr:colOff>
      <xdr:row>9</xdr:row>
      <xdr:rowOff>167640</xdr:rowOff>
    </xdr:from>
    <xdr:to>
      <xdr:col>9</xdr:col>
      <xdr:colOff>1529362</xdr:colOff>
      <xdr:row>19</xdr:row>
      <xdr:rowOff>231140</xdr:rowOff>
    </xdr:to>
    <xdr:pic>
      <xdr:nvPicPr>
        <xdr:cNvPr id="34" name="Imagen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63" t="8127" r="44237" b="16490"/>
        <a:stretch/>
      </xdr:blipFill>
      <xdr:spPr bwMode="auto">
        <a:xfrm>
          <a:off x="7526020" y="4739640"/>
          <a:ext cx="2512342" cy="269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342900</xdr:colOff>
      <xdr:row>1</xdr:row>
      <xdr:rowOff>136491</xdr:rowOff>
    </xdr:to>
    <xdr:pic>
      <xdr:nvPicPr>
        <xdr:cNvPr id="36" name="Imagen 3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378200" cy="94929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1257300</xdr:colOff>
      <xdr:row>0</xdr:row>
      <xdr:rowOff>0</xdr:rowOff>
    </xdr:from>
    <xdr:to>
      <xdr:col>10</xdr:col>
      <xdr:colOff>203199</xdr:colOff>
      <xdr:row>0</xdr:row>
      <xdr:rowOff>619091</xdr:rowOff>
    </xdr:to>
    <xdr:pic>
      <xdr:nvPicPr>
        <xdr:cNvPr id="37" name="Imagen 36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6300" y="0"/>
          <a:ext cx="1739899" cy="6190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24581</xdr:colOff>
      <xdr:row>32</xdr:row>
      <xdr:rowOff>120690</xdr:rowOff>
    </xdr:from>
    <xdr:ext cx="1238864" cy="263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/>
            <xdr:cNvSpPr txBox="1"/>
          </xdr:nvSpPr>
          <xdr:spPr>
            <a:xfrm>
              <a:off x="1609541" y="562233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𝑘𝑙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2.6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2.6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3.56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0.22</a:t>
              </a: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1609541" y="562233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𝑘𝑙1 〖2.6〗^4/(〖2.6〗^4+〖3.56〗^4 )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0.22</a:t>
              </a:r>
            </a:p>
          </xdr:txBody>
        </xdr:sp>
      </mc:Fallback>
    </mc:AlternateContent>
    <xdr:clientData/>
  </xdr:oneCellAnchor>
  <xdr:oneCellAnchor>
    <xdr:from>
      <xdr:col>0</xdr:col>
      <xdr:colOff>4916</xdr:colOff>
      <xdr:row>34</xdr:row>
      <xdr:rowOff>172065</xdr:rowOff>
    </xdr:from>
    <xdr:ext cx="1146276" cy="2634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/>
            <xdr:cNvSpPr txBox="1"/>
          </xdr:nvSpPr>
          <xdr:spPr>
            <a:xfrm>
              <a:off x="1589876" y="6870045"/>
              <a:ext cx="1146276" cy="2634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3.56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3.56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2.60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0.78</a:t>
              </a: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1589876" y="6870045"/>
              <a:ext cx="1146276" cy="2634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:r>
                <a:rPr lang="es-MX" sz="1100" b="0" i="0">
                  <a:latin typeface="Cambria Math" panose="02040503050406030204" pitchFamily="18" charset="0"/>
                </a:rPr>
                <a:t>〖3.56〗^4/(〖3.56〗^4+〖2.60〗^4 )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0.78</a:t>
              </a:r>
            </a:p>
          </xdr:txBody>
        </xdr:sp>
      </mc:Fallback>
    </mc:AlternateContent>
    <xdr:clientData/>
  </xdr:oneCellAnchor>
  <xdr:oneCellAnchor>
    <xdr:from>
      <xdr:col>2</xdr:col>
      <xdr:colOff>162233</xdr:colOff>
      <xdr:row>33</xdr:row>
      <xdr:rowOff>4916</xdr:rowOff>
    </xdr:from>
    <xdr:ext cx="151067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/>
            <xdr:cNvSpPr txBox="1"/>
          </xdr:nvSpPr>
          <xdr:spPr>
            <a:xfrm>
              <a:off x="3332153" y="6520016"/>
              <a:ext cx="151067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0.22∗382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84.04</a:t>
              </a: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3332153" y="6520016"/>
              <a:ext cx="151067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0.22∗382)=</a:t>
              </a:r>
              <a:r>
                <a:rPr lang="es-MX" sz="1100"/>
                <a:t>84.04</a:t>
              </a:r>
            </a:p>
          </xdr:txBody>
        </xdr:sp>
      </mc:Fallback>
    </mc:AlternateContent>
    <xdr:clientData/>
  </xdr:oneCellAnchor>
  <xdr:oneCellAnchor>
    <xdr:from>
      <xdr:col>2</xdr:col>
      <xdr:colOff>147484</xdr:colOff>
      <xdr:row>35</xdr:row>
      <xdr:rowOff>4916</xdr:rowOff>
    </xdr:from>
    <xdr:ext cx="15821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/>
            <xdr:cNvSpPr txBox="1"/>
          </xdr:nvSpPr>
          <xdr:spPr>
            <a:xfrm>
              <a:off x="3317404" y="688577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0.78∗382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297.96</a:t>
              </a: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3317404" y="688577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0.78∗382)=</a:t>
              </a:r>
              <a:r>
                <a:rPr lang="es-MX" sz="1100"/>
                <a:t>297.96</a:t>
              </a:r>
            </a:p>
          </xdr:txBody>
        </xdr:sp>
      </mc:Fallback>
    </mc:AlternateContent>
    <xdr:clientData/>
  </xdr:oneCellAnchor>
  <xdr:oneCellAnchor>
    <xdr:from>
      <xdr:col>0</xdr:col>
      <xdr:colOff>2</xdr:colOff>
      <xdr:row>38</xdr:row>
      <xdr:rowOff>8021</xdr:rowOff>
    </xdr:from>
    <xdr:ext cx="2011678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/>
            <xdr:cNvSpPr txBox="1"/>
          </xdr:nvSpPr>
          <xdr:spPr>
            <a:xfrm>
              <a:off x="1584962" y="6606941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84.04∗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3.56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  <m:r>
                    <a:rPr lang="es-MX" sz="1100" b="0" i="0">
                      <a:latin typeface="Cambria Math" panose="02040503050406030204" pitchFamily="18" charset="0"/>
                    </a:rPr>
                    <m:t>133.14</m:t>
                  </m:r>
                </m:oMath>
              </a14:m>
              <a:r>
                <a:rPr lang="es-MX" sz="1100"/>
                <a:t>kg/m2</a:t>
              </a: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1584962" y="6606941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84.04∗〖3.56〗^2)/8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 b="0" i="0">
                  <a:latin typeface="Cambria Math" panose="02040503050406030204" pitchFamily="18" charset="0"/>
                </a:rPr>
                <a:t>133.14</a:t>
              </a:r>
              <a:r>
                <a:rPr lang="es-MX" sz="1100"/>
                <a:t>kg/m2</a:t>
              </a:r>
            </a:p>
          </xdr:txBody>
        </xdr:sp>
      </mc:Fallback>
    </mc:AlternateContent>
    <xdr:clientData/>
  </xdr:oneCellAnchor>
  <xdr:oneCellAnchor>
    <xdr:from>
      <xdr:col>0</xdr:col>
      <xdr:colOff>8022</xdr:colOff>
      <xdr:row>39</xdr:row>
      <xdr:rowOff>168442</xdr:rowOff>
    </xdr:from>
    <xdr:ext cx="1828800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/>
            <xdr:cNvSpPr txBox="1"/>
          </xdr:nvSpPr>
          <xdr:spPr>
            <a:xfrm>
              <a:off x="1592982" y="6950242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297.96∗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2.60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251.78kg/m2</a:t>
              </a:r>
            </a:p>
          </xdr:txBody>
        </xdr:sp>
      </mc:Choice>
      <mc:Fallback xmlns="">
        <xdr:sp macro="" textlink="">
          <xdr:nvSpPr>
            <xdr:cNvPr id="8" name="CuadroTexto 7"/>
            <xdr:cNvSpPr txBox="1"/>
          </xdr:nvSpPr>
          <xdr:spPr>
            <a:xfrm>
              <a:off x="1592982" y="6950242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297.96∗〖2.60〗^2)/8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251.78kg/m2</a:t>
              </a:r>
            </a:p>
          </xdr:txBody>
        </xdr:sp>
      </mc:Fallback>
    </mc:AlternateContent>
    <xdr:clientData/>
  </xdr:oneCellAnchor>
  <xdr:oneCellAnchor>
    <xdr:from>
      <xdr:col>4</xdr:col>
      <xdr:colOff>240890</xdr:colOff>
      <xdr:row>36</xdr:row>
      <xdr:rowOff>113070</xdr:rowOff>
    </xdr:from>
    <xdr:ext cx="65" cy="172227"/>
    <xdr:sp macro="" textlink="">
      <xdr:nvSpPr>
        <xdr:cNvPr id="9" name="CuadroTexto 8"/>
        <xdr:cNvSpPr txBox="1"/>
      </xdr:nvSpPr>
      <xdr:spPr>
        <a:xfrm>
          <a:off x="4995770" y="634623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518</xdr:colOff>
      <xdr:row>43</xdr:row>
      <xdr:rowOff>87455</xdr:rowOff>
    </xdr:from>
    <xdr:ext cx="3014736" cy="2049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/>
            <xdr:cNvSpPr txBox="1"/>
          </xdr:nvSpPr>
          <xdr:spPr>
            <a:xfrm>
              <a:off x="1585478" y="843135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h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25200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/(16.53)(</m:t>
                      </m:r>
                    </m:e>
                  </m:rad>
                  <m:r>
                    <a:rPr lang="es-MX" sz="1100" b="0" i="1">
                      <a:latin typeface="Cambria Math" panose="02040503050406030204" pitchFamily="18" charset="0"/>
                    </a:rPr>
                    <m:t>100)</m:t>
                  </m:r>
                </m:oMath>
              </a14:m>
              <a:r>
                <a:rPr lang="es-MX" sz="1100"/>
                <a:t>=3.90+2=5.90cm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1585478" y="843135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ℎ=</a:t>
              </a:r>
              <a:r>
                <a:rPr lang="es-MX" sz="1100" i="0">
                  <a:latin typeface="Cambria Math" panose="02040503050406030204" pitchFamily="18" charset="0"/>
                </a:rPr>
                <a:t>√(</a:t>
              </a:r>
              <a:r>
                <a:rPr lang="es-MX" sz="1100" b="0" i="0">
                  <a:latin typeface="Cambria Math" panose="02040503050406030204" pitchFamily="18" charset="0"/>
                </a:rPr>
                <a:t>25200𝑘𝑔/𝑐𝑚/(16.53)() 100)</a:t>
              </a:r>
              <a:r>
                <a:rPr lang="es-MX" sz="1100"/>
                <a:t>=3.90+2=5.90cm</a:t>
              </a:r>
            </a:p>
          </xdr:txBody>
        </xdr:sp>
      </mc:Fallback>
    </mc:AlternateContent>
    <xdr:clientData/>
  </xdr:oneCellAnchor>
  <xdr:oneCellAnchor>
    <xdr:from>
      <xdr:col>0</xdr:col>
      <xdr:colOff>32084</xdr:colOff>
      <xdr:row>48</xdr:row>
      <xdr:rowOff>104273</xdr:rowOff>
    </xdr:from>
    <xdr:ext cx="1775422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/>
            <xdr:cNvSpPr txBox="1"/>
          </xdr:nvSpPr>
          <xdr:spPr>
            <a:xfrm>
              <a:off x="1617044" y="9362573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25200 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2(0.87)(3.90)</m:t>
                      </m:r>
                    </m:den>
                  </m:f>
                </m:oMath>
              </a14:m>
              <a:r>
                <a:rPr lang="es-MX" sz="1100"/>
                <a:t>=3.7</a:t>
              </a: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1617044" y="9362573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a𝑠𝑖=(25200 𝑘𝑔. 𝑐𝑚)/(200 𝑘𝑔/𝑐𝑚2(0.87)(3.90))</a:t>
              </a:r>
              <a:r>
                <a:rPr lang="es-MX" sz="1100"/>
                <a:t>=3.7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50</xdr:row>
      <xdr:rowOff>88037</xdr:rowOff>
    </xdr:from>
    <xdr:ext cx="1775422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/>
            <xdr:cNvSpPr txBox="1"/>
          </xdr:nvSpPr>
          <xdr:spPr>
            <a:xfrm>
              <a:off x="0" y="12790577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13400 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2(0.87)(3.90)</m:t>
                      </m:r>
                    </m:den>
                  </m:f>
                </m:oMath>
              </a14:m>
              <a:r>
                <a:rPr lang="es-MX" sz="1100"/>
                <a:t>=1.9</a:t>
              </a: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0" y="12790577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a𝑠𝑖=(13400 𝑘𝑔. 𝑐𝑚)/(200 𝑘𝑔/𝑐𝑚2(0.87)(3.90))</a:t>
              </a:r>
              <a:r>
                <a:rPr lang="es-MX" sz="1100"/>
                <a:t>=1.9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55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/>
            <xdr:cNvSpPr txBox="1"/>
          </xdr:nvSpPr>
          <xdr:spPr>
            <a:xfrm>
              <a:off x="1584960" y="1053846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3.7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=5.21</a:t>
              </a:r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584960" y="1053846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a𝑠𝑖=3.7/0.71</a:t>
              </a:r>
              <a:r>
                <a:rPr lang="es-MX" sz="1100"/>
                <a:t>=5.21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57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/>
            <xdr:cNvSpPr txBox="1"/>
          </xdr:nvSpPr>
          <xdr:spPr>
            <a:xfrm>
              <a:off x="1584960" y="1090422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1.9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=2.68</a:t>
              </a:r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1584960" y="1090422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a𝑠𝑖=1.9/0.71</a:t>
              </a:r>
              <a:r>
                <a:rPr lang="es-MX" sz="1100"/>
                <a:t>=2.68</a:t>
              </a:r>
            </a:p>
          </xdr:txBody>
        </xdr:sp>
      </mc:Fallback>
    </mc:AlternateContent>
    <xdr:clientData/>
  </xdr:oneCellAnchor>
  <xdr:oneCellAnchor>
    <xdr:from>
      <xdr:col>2</xdr:col>
      <xdr:colOff>4916</xdr:colOff>
      <xdr:row>54</xdr:row>
      <xdr:rowOff>162231</xdr:rowOff>
    </xdr:from>
    <xdr:ext cx="991810" cy="240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/>
            <xdr:cNvSpPr txBox="1"/>
          </xdr:nvSpPr>
          <xdr:spPr>
            <a:xfrm>
              <a:off x="3174836" y="10517811"/>
              <a:ext cx="991810" cy="240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5</m:t>
                      </m:r>
                    </m:den>
                  </m:f>
                </m:oMath>
              </a14:m>
              <a:r>
                <a:rPr lang="es-MX" sz="1100"/>
                <a:t>=20</a:t>
              </a: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3174836" y="10517811"/>
              <a:ext cx="991810" cy="240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a𝑠𝑖=100/5</a:t>
              </a:r>
              <a:r>
                <a:rPr lang="es-MX" sz="1100"/>
                <a:t>=20</a:t>
              </a:r>
            </a:p>
          </xdr:txBody>
        </xdr:sp>
      </mc:Fallback>
    </mc:AlternateContent>
    <xdr:clientData/>
  </xdr:oneCellAnchor>
  <xdr:oneCellAnchor>
    <xdr:from>
      <xdr:col>2</xdr:col>
      <xdr:colOff>0</xdr:colOff>
      <xdr:row>57</xdr:row>
      <xdr:rowOff>0</xdr:rowOff>
    </xdr:from>
    <xdr:ext cx="1170385" cy="2401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/>
            <xdr:cNvSpPr txBox="1"/>
          </xdr:nvSpPr>
          <xdr:spPr>
            <a:xfrm>
              <a:off x="3169920" y="10904220"/>
              <a:ext cx="1170385" cy="2401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</m:t>
                      </m:r>
                    </m:den>
                  </m:f>
                </m:oMath>
              </a14:m>
              <a:r>
                <a:rPr lang="es-MX" sz="1100"/>
                <a:t>=33.33</a:t>
              </a:r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3169920" y="10904220"/>
              <a:ext cx="1170385" cy="2401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a𝑠𝑖=100/3</a:t>
              </a:r>
              <a:r>
                <a:rPr lang="es-MX" sz="1100"/>
                <a:t>=33.33</a:t>
              </a:r>
            </a:p>
          </xdr:txBody>
        </xdr:sp>
      </mc:Fallback>
    </mc:AlternateContent>
    <xdr:clientData/>
  </xdr:oneCellAnchor>
  <xdr:oneCellAnchor>
    <xdr:from>
      <xdr:col>0</xdr:col>
      <xdr:colOff>216569</xdr:colOff>
      <xdr:row>102</xdr:row>
      <xdr:rowOff>0</xdr:rowOff>
    </xdr:from>
    <xdr:ext cx="2675476" cy="26449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/>
            <xdr:cNvSpPr txBox="1"/>
          </xdr:nvSpPr>
          <xdr:spPr>
            <a:xfrm>
              <a:off x="1801529" y="19141440"/>
              <a:ext cx="2675476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26638.65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0.24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250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𝐾𝐺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/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𝐶𝑀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0.8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𝐾𝐺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(0.01)</m:t>
                      </m:r>
                    </m:den>
                  </m:f>
                </m:oMath>
              </a14:m>
              <a:r>
                <a:rPr lang="es-MX" sz="1100"/>
                <a:t>=350.51</a:t>
              </a:r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801529" y="19141440"/>
              <a:ext cx="2675476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:r>
                <a:rPr lang="es-MX" sz="1100" b="0" i="0">
                  <a:latin typeface="Cambria Math" panose="02040503050406030204" pitchFamily="18" charset="0"/>
                </a:rPr>
                <a:t>26638.65/(0.24(250𝐾𝐺/𝐶𝑀2)+(0.8)2000𝐾𝐺/𝑀(0.01))</a:t>
              </a:r>
              <a:r>
                <a:rPr lang="es-MX" sz="1100"/>
                <a:t>=350.51</a:t>
              </a:r>
            </a:p>
          </xdr:txBody>
        </xdr:sp>
      </mc:Fallback>
    </mc:AlternateContent>
    <xdr:clientData/>
  </xdr:oneCellAnchor>
  <xdr:oneCellAnchor>
    <xdr:from>
      <xdr:col>0</xdr:col>
      <xdr:colOff>40106</xdr:colOff>
      <xdr:row>106</xdr:row>
      <xdr:rowOff>8021</xdr:rowOff>
    </xdr:from>
    <xdr:ext cx="1062407" cy="1934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/>
            <xdr:cNvSpPr txBox="1"/>
          </xdr:nvSpPr>
          <xdr:spPr>
            <a:xfrm>
              <a:off x="1625066" y="19880981"/>
              <a:ext cx="1062407" cy="193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𝑑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351</m:t>
                      </m:r>
                    </m:e>
                  </m:rad>
                </m:oMath>
              </a14:m>
              <a:r>
                <a:rPr lang="es-MX" sz="1100"/>
                <a:t>=18.73</a:t>
              </a:r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625066" y="19880981"/>
              <a:ext cx="1062407" cy="193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𝑑1=</a:t>
              </a:r>
              <a:r>
                <a:rPr lang="es-MX" sz="1100" i="0">
                  <a:latin typeface="Cambria Math" panose="02040503050406030204" pitchFamily="18" charset="0"/>
                </a:rPr>
                <a:t>√</a:t>
              </a:r>
              <a:r>
                <a:rPr lang="es-MX" sz="1100" b="0" i="0">
                  <a:latin typeface="Cambria Math" panose="02040503050406030204" pitchFamily="18" charset="0"/>
                </a:rPr>
                <a:t>351</a:t>
              </a:r>
              <a:r>
                <a:rPr lang="es-MX" sz="1100"/>
                <a:t>=18.73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108</xdr:row>
      <xdr:rowOff>0</xdr:rowOff>
    </xdr:from>
    <xdr:ext cx="193399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/>
            <xdr:cNvSpPr txBox="1"/>
          </xdr:nvSpPr>
          <xdr:spPr>
            <a:xfrm>
              <a:off x="1584960" y="2023872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=18.73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+4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=22.73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1584960" y="2023872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𝑙=18.73𝑐𝑚+4𝑐𝑚=22.73𝑐𝑚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104</xdr:row>
      <xdr:rowOff>0</xdr:rowOff>
    </xdr:from>
    <xdr:ext cx="193052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/>
            <xdr:cNvSpPr txBox="1"/>
          </xdr:nvSpPr>
          <xdr:spPr>
            <a:xfrm>
              <a:off x="5547360" y="1950720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0.01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(18.73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𝑐𝑚</m:t>
                  </m:r>
                </m:oMath>
              </a14:m>
              <a:r>
                <a:rPr lang="es-MX" sz="1100"/>
                <a:t>)=0.19=0.20</a:t>
              </a:r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5547360" y="1950720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:r>
                <a:rPr lang="es-MX" sz="1100" b="0" i="0">
                  <a:latin typeface="Cambria Math" panose="02040503050406030204" pitchFamily="18" charset="0"/>
                </a:rPr>
                <a:t>=(0.01)(18.73𝑐𝑚</a:t>
              </a:r>
              <a:r>
                <a:rPr lang="es-MX" sz="1100"/>
                <a:t>)=0.19=0.20</a:t>
              </a:r>
            </a:p>
          </xdr:txBody>
        </xdr:sp>
      </mc:Fallback>
    </mc:AlternateContent>
    <xdr:clientData/>
  </xdr:oneCellAnchor>
  <xdr:oneCellAnchor>
    <xdr:from>
      <xdr:col>4</xdr:col>
      <xdr:colOff>778041</xdr:colOff>
      <xdr:row>105</xdr:row>
      <xdr:rowOff>176463</xdr:rowOff>
    </xdr:from>
    <xdr:ext cx="2045369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/>
            <xdr:cNvSpPr txBox="1"/>
          </xdr:nvSpPr>
          <xdr:spPr>
            <a:xfrm>
              <a:off x="5532921" y="19035963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=0.28=1 varilla</a:t>
              </a:r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5532921" y="19035963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:r>
                <a:rPr lang="es-MX" sz="1100" b="0" i="0">
                  <a:latin typeface="Cambria Math" panose="02040503050406030204" pitchFamily="18" charset="0"/>
                </a:rPr>
                <a:t>0.20/0.71</a:t>
              </a:r>
              <a:r>
                <a:rPr lang="es-MX" sz="1100"/>
                <a:t>=0.28=1 varilla</a:t>
              </a:r>
            </a:p>
          </xdr:txBody>
        </xdr:sp>
      </mc:Fallback>
    </mc:AlternateContent>
    <xdr:clientData/>
  </xdr:oneCellAnchor>
  <xdr:oneCellAnchor>
    <xdr:from>
      <xdr:col>1</xdr:col>
      <xdr:colOff>8021</xdr:colOff>
      <xdr:row>129</xdr:row>
      <xdr:rowOff>24063</xdr:rowOff>
    </xdr:from>
    <xdr:ext cx="14957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/>
            <xdr:cNvSpPr txBox="1"/>
          </xdr:nvSpPr>
          <xdr:spPr>
            <a:xfrm>
              <a:off x="2385461" y="2411850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s-MX" sz="1100" b="0" i="0">
                            <a:latin typeface="Cambria Math" panose="02040503050406030204" pitchFamily="18" charset="0"/>
                          </a:rPr>
                          <m:t>h</m:t>
                        </m:r>
                        <m:r>
                          <a:rPr lang="es-MX" sz="1100" b="0" i="0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m:rPr>
                            <m:sty m:val="p"/>
                          </m:rPr>
                          <a:rPr lang="es-MX" sz="1100" i="0">
                            <a:latin typeface="Cambria Math" panose="02040503050406030204" pitchFamily="18" charset="0"/>
                          </a:rPr>
                          <m:t>tan</m:t>
                        </m:r>
                      </m:fName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60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0.25</m:t>
                            </m:r>
                          </m:e>
                        </m:d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=0.43</m:t>
                        </m:r>
                      </m:e>
                    </m:fun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22" name="CuadroTexto 21"/>
            <xdr:cNvSpPr txBox="1"/>
          </xdr:nvSpPr>
          <xdr:spPr>
            <a:xfrm>
              <a:off x="2385461" y="2411850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〖</a:t>
              </a:r>
              <a:r>
                <a:rPr lang="es-MX" sz="1100" b="0" i="0">
                  <a:latin typeface="Cambria Math" panose="02040503050406030204" pitchFamily="18" charset="0"/>
                </a:rPr>
                <a:t>h=</a:t>
              </a:r>
              <a:r>
                <a:rPr lang="es-MX" sz="1100" i="0">
                  <a:latin typeface="Cambria Math" panose="02040503050406030204" pitchFamily="18" charset="0"/>
                </a:rPr>
                <a:t>tan〗⁡〖</a:t>
              </a:r>
              <a:r>
                <a:rPr lang="es-MX" sz="1100" b="0" i="0">
                  <a:latin typeface="Cambria Math" panose="02040503050406030204" pitchFamily="18" charset="0"/>
                </a:rPr>
                <a:t>60(0.25)=0.43〗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8</xdr:col>
      <xdr:colOff>20319</xdr:colOff>
      <xdr:row>26</xdr:row>
      <xdr:rowOff>10160</xdr:rowOff>
    </xdr:from>
    <xdr:to>
      <xdr:col>9</xdr:col>
      <xdr:colOff>1469368</xdr:colOff>
      <xdr:row>38</xdr:row>
      <xdr:rowOff>190500</xdr:rowOff>
    </xdr:to>
    <xdr:pic>
      <xdr:nvPicPr>
        <xdr:cNvPr id="28" name="Imagen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4" t="37809" r="72518" b="35689"/>
        <a:stretch/>
      </xdr:blipFill>
      <xdr:spPr bwMode="auto">
        <a:xfrm>
          <a:off x="7894319" y="10563860"/>
          <a:ext cx="2503149" cy="261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122</xdr:row>
      <xdr:rowOff>167640</xdr:rowOff>
    </xdr:from>
    <xdr:to>
      <xdr:col>10</xdr:col>
      <xdr:colOff>76200</xdr:colOff>
      <xdr:row>131</xdr:row>
      <xdr:rowOff>46789</xdr:rowOff>
    </xdr:to>
    <xdr:pic>
      <xdr:nvPicPr>
        <xdr:cNvPr id="27" name="Imagen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3" t="50151" r="29213" b="23053"/>
        <a:stretch/>
      </xdr:blipFill>
      <xdr:spPr bwMode="auto">
        <a:xfrm>
          <a:off x="6629400" y="22052280"/>
          <a:ext cx="4724400" cy="1748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756919</xdr:colOff>
      <xdr:row>39</xdr:row>
      <xdr:rowOff>193040</xdr:rowOff>
    </xdr:from>
    <xdr:to>
      <xdr:col>10</xdr:col>
      <xdr:colOff>41401</xdr:colOff>
      <xdr:row>54</xdr:row>
      <xdr:rowOff>165100</xdr:rowOff>
    </xdr:to>
    <xdr:pic>
      <xdr:nvPicPr>
        <xdr:cNvPr id="30" name="Imagen 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57" t="30389" r="35018" b="39222"/>
        <a:stretch/>
      </xdr:blipFill>
      <xdr:spPr bwMode="auto">
        <a:xfrm>
          <a:off x="5303519" y="13388340"/>
          <a:ext cx="5342382" cy="3020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160020</xdr:colOff>
      <xdr:row>78</xdr:row>
      <xdr:rowOff>121920</xdr:rowOff>
    </xdr:from>
    <xdr:to>
      <xdr:col>9</xdr:col>
      <xdr:colOff>982980</xdr:colOff>
      <xdr:row>98</xdr:row>
      <xdr:rowOff>78740</xdr:rowOff>
    </xdr:to>
    <xdr:pic>
      <xdr:nvPicPr>
        <xdr:cNvPr id="31" name="Imagen 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90" t="24735" r="30054" b="11308"/>
        <a:stretch/>
      </xdr:blipFill>
      <xdr:spPr bwMode="auto">
        <a:xfrm>
          <a:off x="7696200" y="15521940"/>
          <a:ext cx="2811780" cy="413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240634</xdr:colOff>
      <xdr:row>136</xdr:row>
      <xdr:rowOff>24064</xdr:rowOff>
    </xdr:from>
    <xdr:to>
      <xdr:col>1</xdr:col>
      <xdr:colOff>778044</xdr:colOff>
      <xdr:row>137</xdr:row>
      <xdr:rowOff>127001</xdr:rowOff>
    </xdr:to>
    <xdr:pic>
      <xdr:nvPicPr>
        <xdr:cNvPr id="26" name="Imagen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21" t="36875" r="44557" b="49573"/>
        <a:stretch/>
      </xdr:blipFill>
      <xdr:spPr bwMode="auto">
        <a:xfrm>
          <a:off x="2618074" y="25139584"/>
          <a:ext cx="537410" cy="31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8022</xdr:colOff>
      <xdr:row>141</xdr:row>
      <xdr:rowOff>64169</xdr:rowOff>
    </xdr:from>
    <xdr:ext cx="625299" cy="2428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CuadroTexto 28"/>
            <xdr:cNvSpPr txBox="1"/>
          </xdr:nvSpPr>
          <xdr:spPr>
            <a:xfrm>
              <a:off x="1592982" y="27000869"/>
              <a:ext cx="625299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2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3=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𝑤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𝑙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</m:oMath>
              </a14:m>
              <a:endParaRPr lang="es-MX" sz="1100"/>
            </a:p>
          </xdr:txBody>
        </xdr:sp>
      </mc:Choice>
      <mc:Fallback xmlns="">
        <xdr:sp macro="" textlink="">
          <xdr:nvSpPr>
            <xdr:cNvPr id="29" name="CuadroTexto 28"/>
            <xdr:cNvSpPr txBox="1"/>
          </xdr:nvSpPr>
          <xdr:spPr>
            <a:xfrm>
              <a:off x="1592982" y="27000869"/>
              <a:ext cx="625299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2</a:t>
              </a:r>
              <a:r>
                <a:rPr lang="es-MX" sz="1100" b="0" i="0">
                  <a:latin typeface="Cambria Math" panose="02040503050406030204" pitchFamily="18" charset="0"/>
                </a:rPr>
                <a:t> 𝑎 3=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𝑤.𝑙)/2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24063</xdr:colOff>
      <xdr:row>143</xdr:row>
      <xdr:rowOff>176463</xdr:rowOff>
    </xdr:from>
    <xdr:ext cx="2187907" cy="2417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/>
            <xdr:cNvSpPr txBox="1"/>
          </xdr:nvSpPr>
          <xdr:spPr>
            <a:xfrm>
              <a:off x="1609023" y="27478923"/>
              <a:ext cx="2187907" cy="2417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+mn-lt"/>
                </a:rPr>
                <a:t>2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3=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1585.30∗3.56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  <m:r>
                    <a:rPr lang="es-MX" sz="1100" b="0" i="1">
                      <a:latin typeface="Cambria Math" panose="02040503050406030204" pitchFamily="18" charset="0"/>
                    </a:rPr>
                    <m:t>=2821.83</m:t>
                  </m:r>
                </m:oMath>
              </a14:m>
              <a:r>
                <a:rPr lang="es-MX" sz="1100"/>
                <a:t> kg/m2</a:t>
              </a:r>
            </a:p>
          </xdr:txBody>
        </xdr:sp>
      </mc:Choice>
      <mc:Fallback xmlns="">
        <xdr:sp macro="" textlink="">
          <xdr:nvSpPr>
            <xdr:cNvPr id="32" name="CuadroTexto 31"/>
            <xdr:cNvSpPr txBox="1"/>
          </xdr:nvSpPr>
          <xdr:spPr>
            <a:xfrm>
              <a:off x="1609023" y="27478923"/>
              <a:ext cx="2187907" cy="2417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+mn-lt"/>
                </a:rPr>
                <a:t>2</a:t>
              </a:r>
              <a:r>
                <a:rPr lang="es-MX" sz="1100" b="0" i="0">
                  <a:latin typeface="Cambria Math" panose="02040503050406030204" pitchFamily="18" charset="0"/>
                </a:rPr>
                <a:t> 𝑎 3=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1585.30∗3.56)/2=2821.83</a:t>
              </a:r>
              <a:r>
                <a:rPr lang="es-MX" sz="1100"/>
                <a:t> kg/m2</a:t>
              </a:r>
            </a:p>
          </xdr:txBody>
        </xdr:sp>
      </mc:Fallback>
    </mc:AlternateContent>
    <xdr:clientData/>
  </xdr:oneCellAnchor>
  <xdr:twoCellAnchor editAs="oneCell">
    <xdr:from>
      <xdr:col>3</xdr:col>
      <xdr:colOff>853440</xdr:colOff>
      <xdr:row>135</xdr:row>
      <xdr:rowOff>30480</xdr:rowOff>
    </xdr:from>
    <xdr:to>
      <xdr:col>6</xdr:col>
      <xdr:colOff>869804</xdr:colOff>
      <xdr:row>140</xdr:row>
      <xdr:rowOff>2540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9713" t="37931" r="23907" b="41473"/>
        <a:stretch/>
      </xdr:blipFill>
      <xdr:spPr>
        <a:xfrm>
          <a:off x="4815840" y="25869900"/>
          <a:ext cx="3475844" cy="1013460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</xdr:colOff>
      <xdr:row>146</xdr:row>
      <xdr:rowOff>22860</xdr:rowOff>
    </xdr:from>
    <xdr:to>
      <xdr:col>6</xdr:col>
      <xdr:colOff>982980</xdr:colOff>
      <xdr:row>151</xdr:row>
      <xdr:rowOff>44412</xdr:rowOff>
    </xdr:to>
    <xdr:pic>
      <xdr:nvPicPr>
        <xdr:cNvPr id="23" name="Imagen 22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0546" t="29041" r="27282" b="48660"/>
        <a:stretch/>
      </xdr:blipFill>
      <xdr:spPr>
        <a:xfrm>
          <a:off x="4846320" y="27873960"/>
          <a:ext cx="3573780" cy="10629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154</xdr:row>
      <xdr:rowOff>0</xdr:rowOff>
    </xdr:from>
    <xdr:to>
      <xdr:col>5</xdr:col>
      <xdr:colOff>1126274</xdr:colOff>
      <xdr:row>167</xdr:row>
      <xdr:rowOff>177800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5380" t="13409" r="33575" b="21619"/>
        <a:stretch/>
      </xdr:blipFill>
      <xdr:spPr>
        <a:xfrm>
          <a:off x="4831080" y="29314140"/>
          <a:ext cx="2459774" cy="28956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172</xdr:row>
      <xdr:rowOff>22860</xdr:rowOff>
    </xdr:from>
    <xdr:to>
      <xdr:col>6</xdr:col>
      <xdr:colOff>342900</xdr:colOff>
      <xdr:row>181</xdr:row>
      <xdr:rowOff>54392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5295" t="13706" r="33327" b="50142"/>
        <a:stretch/>
      </xdr:blipFill>
      <xdr:spPr>
        <a:xfrm>
          <a:off x="4800600" y="32628840"/>
          <a:ext cx="2948940" cy="1911132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16</xdr:row>
      <xdr:rowOff>83820</xdr:rowOff>
    </xdr:from>
    <xdr:to>
      <xdr:col>9</xdr:col>
      <xdr:colOff>1521676</xdr:colOff>
      <xdr:row>20</xdr:row>
      <xdr:rowOff>38100</xdr:rowOff>
    </xdr:to>
    <xdr:pic>
      <xdr:nvPicPr>
        <xdr:cNvPr id="35" name="Imagen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86" t="41578" r="44238" b="32155"/>
        <a:stretch/>
      </xdr:blipFill>
      <xdr:spPr bwMode="auto">
        <a:xfrm>
          <a:off x="6812280" y="4846320"/>
          <a:ext cx="2862796" cy="2164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344098</xdr:colOff>
      <xdr:row>2</xdr:row>
      <xdr:rowOff>114300</xdr:rowOff>
    </xdr:to>
    <xdr:pic>
      <xdr:nvPicPr>
        <xdr:cNvPr id="34" name="Imagen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557198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1181100</xdr:colOff>
      <xdr:row>0</xdr:row>
      <xdr:rowOff>25400</xdr:rowOff>
    </xdr:from>
    <xdr:to>
      <xdr:col>10</xdr:col>
      <xdr:colOff>1100966</xdr:colOff>
      <xdr:row>1</xdr:row>
      <xdr:rowOff>25400</xdr:rowOff>
    </xdr:to>
    <xdr:pic>
      <xdr:nvPicPr>
        <xdr:cNvPr id="36" name="Imagen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200" y="25400"/>
          <a:ext cx="1596266" cy="711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24581</xdr:colOff>
      <xdr:row>30</xdr:row>
      <xdr:rowOff>120690</xdr:rowOff>
    </xdr:from>
    <xdr:ext cx="1238864" cy="263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/>
            <xdr:cNvSpPr txBox="1"/>
          </xdr:nvSpPr>
          <xdr:spPr>
            <a:xfrm>
              <a:off x="1609541" y="645291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𝑘𝑙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0.47</a:t>
              </a:r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1609541" y="645291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𝑘𝑙1 〖3.52〗^4/(〖3.52〗^4+〖3.64〗^4 )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0.47</a:t>
              </a:r>
            </a:p>
          </xdr:txBody>
        </xdr:sp>
      </mc:Fallback>
    </mc:AlternateContent>
    <xdr:clientData/>
  </xdr:oneCellAnchor>
  <xdr:oneCellAnchor>
    <xdr:from>
      <xdr:col>0</xdr:col>
      <xdr:colOff>4916</xdr:colOff>
      <xdr:row>32</xdr:row>
      <xdr:rowOff>172065</xdr:rowOff>
    </xdr:from>
    <xdr:ext cx="1149482" cy="26340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/>
            <xdr:cNvSpPr txBox="1"/>
          </xdr:nvSpPr>
          <xdr:spPr>
            <a:xfrm>
              <a:off x="1589876" y="7388205"/>
              <a:ext cx="1149482" cy="2634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0.53</a:t>
              </a: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1589876" y="7388205"/>
              <a:ext cx="1149482" cy="2634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:r>
                <a:rPr lang="es-MX" sz="1100" b="0" i="0">
                  <a:latin typeface="Cambria Math" panose="02040503050406030204" pitchFamily="18" charset="0"/>
                </a:rPr>
                <a:t>〖3.64〗^4/(〖3.64〗^4+〖3.52〗^4 )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0.53</a:t>
              </a:r>
            </a:p>
          </xdr:txBody>
        </xdr:sp>
      </mc:Fallback>
    </mc:AlternateContent>
    <xdr:clientData/>
  </xdr:oneCellAnchor>
  <xdr:oneCellAnchor>
    <xdr:from>
      <xdr:col>2</xdr:col>
      <xdr:colOff>162233</xdr:colOff>
      <xdr:row>31</xdr:row>
      <xdr:rowOff>4916</xdr:rowOff>
    </xdr:from>
    <xdr:ext cx="15821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/>
            <xdr:cNvSpPr txBox="1"/>
          </xdr:nvSpPr>
          <xdr:spPr>
            <a:xfrm>
              <a:off x="3332153" y="703817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0.47∗382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179.54</a:t>
              </a: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3332153" y="703817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0.47∗382)=</a:t>
              </a:r>
              <a:r>
                <a:rPr lang="es-MX" sz="1100"/>
                <a:t>179.54</a:t>
              </a:r>
            </a:p>
          </xdr:txBody>
        </xdr:sp>
      </mc:Fallback>
    </mc:AlternateContent>
    <xdr:clientData/>
  </xdr:oneCellAnchor>
  <xdr:oneCellAnchor>
    <xdr:from>
      <xdr:col>2</xdr:col>
      <xdr:colOff>147484</xdr:colOff>
      <xdr:row>33</xdr:row>
      <xdr:rowOff>4916</xdr:rowOff>
    </xdr:from>
    <xdr:ext cx="15821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/>
            <xdr:cNvSpPr txBox="1"/>
          </xdr:nvSpPr>
          <xdr:spPr>
            <a:xfrm>
              <a:off x="3317404" y="740393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0.53∗382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202.46</a:t>
              </a: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3317404" y="740393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0.53∗382)=</a:t>
              </a:r>
              <a:r>
                <a:rPr lang="es-MX" sz="1100"/>
                <a:t>202.46</a:t>
              </a:r>
            </a:p>
          </xdr:txBody>
        </xdr:sp>
      </mc:Fallback>
    </mc:AlternateContent>
    <xdr:clientData/>
  </xdr:oneCellAnchor>
  <xdr:oneCellAnchor>
    <xdr:from>
      <xdr:col>0</xdr:col>
      <xdr:colOff>2</xdr:colOff>
      <xdr:row>36</xdr:row>
      <xdr:rowOff>8021</xdr:rowOff>
    </xdr:from>
    <xdr:ext cx="2011678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/>
            <xdr:cNvSpPr txBox="1"/>
          </xdr:nvSpPr>
          <xdr:spPr>
            <a:xfrm>
              <a:off x="1584962" y="7437521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179.54∗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  <m:r>
                    <a:rPr lang="es-MX" sz="1100" b="0" i="0">
                      <a:latin typeface="Cambria Math" panose="02040503050406030204" pitchFamily="18" charset="0"/>
                    </a:rPr>
                    <m:t>297.35</m:t>
                  </m:r>
                </m:oMath>
              </a14:m>
              <a:r>
                <a:rPr lang="es-MX" sz="1100"/>
                <a:t>kg/m2</a:t>
              </a: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1584962" y="7437521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179.54∗〖3.64〗^2)/8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 b="0" i="0">
                  <a:latin typeface="Cambria Math" panose="02040503050406030204" pitchFamily="18" charset="0"/>
                </a:rPr>
                <a:t>297.35</a:t>
              </a:r>
              <a:r>
                <a:rPr lang="es-MX" sz="1100"/>
                <a:t>kg/m2</a:t>
              </a:r>
            </a:p>
          </xdr:txBody>
        </xdr:sp>
      </mc:Fallback>
    </mc:AlternateContent>
    <xdr:clientData/>
  </xdr:oneCellAnchor>
  <xdr:oneCellAnchor>
    <xdr:from>
      <xdr:col>0</xdr:col>
      <xdr:colOff>8022</xdr:colOff>
      <xdr:row>37</xdr:row>
      <xdr:rowOff>168442</xdr:rowOff>
    </xdr:from>
    <xdr:ext cx="1828800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/>
            <xdr:cNvSpPr txBox="1"/>
          </xdr:nvSpPr>
          <xdr:spPr>
            <a:xfrm>
              <a:off x="1592982" y="8298982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202.46∗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3.52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313.57kg/m2</a:t>
              </a: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1592982" y="8298982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202.46∗〖3.52〗^2)/8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313.57kg/m2</a:t>
              </a:r>
            </a:p>
          </xdr:txBody>
        </xdr:sp>
      </mc:Fallback>
    </mc:AlternateContent>
    <xdr:clientData/>
  </xdr:oneCellAnchor>
  <xdr:oneCellAnchor>
    <xdr:from>
      <xdr:col>4</xdr:col>
      <xdr:colOff>240890</xdr:colOff>
      <xdr:row>34</xdr:row>
      <xdr:rowOff>113070</xdr:rowOff>
    </xdr:from>
    <xdr:ext cx="65" cy="172227"/>
    <xdr:sp macro="" textlink="">
      <xdr:nvSpPr>
        <xdr:cNvPr id="8" name="CuadroTexto 7"/>
        <xdr:cNvSpPr txBox="1"/>
      </xdr:nvSpPr>
      <xdr:spPr>
        <a:xfrm>
          <a:off x="4995770" y="71768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518</xdr:colOff>
      <xdr:row>41</xdr:row>
      <xdr:rowOff>87455</xdr:rowOff>
    </xdr:from>
    <xdr:ext cx="3014736" cy="2049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/>
            <xdr:cNvSpPr txBox="1"/>
          </xdr:nvSpPr>
          <xdr:spPr>
            <a:xfrm>
              <a:off x="1585478" y="894951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h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31400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/(16.53)(</m:t>
                      </m:r>
                    </m:e>
                  </m:rad>
                  <m:r>
                    <a:rPr lang="es-MX" sz="1100" b="0" i="1">
                      <a:latin typeface="Cambria Math" panose="02040503050406030204" pitchFamily="18" charset="0"/>
                    </a:rPr>
                    <m:t>100)</m:t>
                  </m:r>
                </m:oMath>
              </a14:m>
              <a:r>
                <a:rPr lang="es-MX" sz="1100"/>
                <a:t>=4.36+2=6.36cm</a:t>
              </a: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1585478" y="894951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ℎ=</a:t>
              </a:r>
              <a:r>
                <a:rPr lang="es-MX" sz="1100" i="0">
                  <a:latin typeface="Cambria Math" panose="02040503050406030204" pitchFamily="18" charset="0"/>
                </a:rPr>
                <a:t>√(</a:t>
              </a:r>
              <a:r>
                <a:rPr lang="es-MX" sz="1100" b="0" i="0">
                  <a:latin typeface="Cambria Math" panose="02040503050406030204" pitchFamily="18" charset="0"/>
                </a:rPr>
                <a:t>31400𝑘𝑔/𝑐𝑚/(16.53)() 100)</a:t>
              </a:r>
              <a:r>
                <a:rPr lang="es-MX" sz="1100"/>
                <a:t>=4.36+2=6.36cm</a:t>
              </a:r>
            </a:p>
          </xdr:txBody>
        </xdr:sp>
      </mc:Fallback>
    </mc:AlternateContent>
    <xdr:clientData/>
  </xdr:oneCellAnchor>
  <xdr:oneCellAnchor>
    <xdr:from>
      <xdr:col>0</xdr:col>
      <xdr:colOff>32084</xdr:colOff>
      <xdr:row>46</xdr:row>
      <xdr:rowOff>104273</xdr:rowOff>
    </xdr:from>
    <xdr:ext cx="1849737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/>
            <xdr:cNvSpPr txBox="1"/>
          </xdr:nvSpPr>
          <xdr:spPr>
            <a:xfrm>
              <a:off x="1617044" y="9880733"/>
              <a:ext cx="1849737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31400 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2(0.87)(4.36)</m:t>
                      </m:r>
                    </m:den>
                  </m:f>
                </m:oMath>
              </a14:m>
              <a:r>
                <a:rPr lang="es-MX" sz="1100"/>
                <a:t>=4.13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1617044" y="9880733"/>
              <a:ext cx="1849737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a𝑠𝑖=(31400 𝑘𝑔. 𝑐𝑚)/(200 𝑘𝑔/𝑐𝑚2(0.87)(4.36))</a:t>
              </a:r>
              <a:r>
                <a:rPr lang="es-MX" sz="1100"/>
                <a:t>=4.13</a:t>
              </a:r>
            </a:p>
          </xdr:txBody>
        </xdr:sp>
      </mc:Fallback>
    </mc:AlternateContent>
    <xdr:clientData/>
  </xdr:oneCellAnchor>
  <xdr:oneCellAnchor>
    <xdr:from>
      <xdr:col>0</xdr:col>
      <xdr:colOff>789685</xdr:colOff>
      <xdr:row>48</xdr:row>
      <xdr:rowOff>49937</xdr:rowOff>
    </xdr:from>
    <xdr:ext cx="1778244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/>
            <xdr:cNvSpPr txBox="1"/>
          </xdr:nvSpPr>
          <xdr:spPr>
            <a:xfrm>
              <a:off x="1582165" y="10192157"/>
              <a:ext cx="1778244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29800 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2(0.87)(4.36)</m:t>
                      </m:r>
                    </m:den>
                  </m:f>
                </m:oMath>
              </a14:m>
              <a:r>
                <a:rPr lang="es-MX" sz="1100"/>
                <a:t>=3.9</a:t>
              </a: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1582165" y="10192157"/>
              <a:ext cx="1778244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a𝑠𝑖=(29800 𝑘𝑔. 𝑐𝑚)/(200 𝑘𝑔/𝑐𝑚2(0.87)(4.36))</a:t>
              </a:r>
              <a:r>
                <a:rPr lang="es-MX" sz="1100"/>
                <a:t>=3.9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53</xdr:row>
      <xdr:rowOff>0</xdr:rowOff>
    </xdr:from>
    <xdr:ext cx="1119987" cy="2400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/>
            <xdr:cNvSpPr txBox="1"/>
          </xdr:nvSpPr>
          <xdr:spPr>
            <a:xfrm>
              <a:off x="1584960" y="11056620"/>
              <a:ext cx="1119987" cy="2400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4.1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=5.77</a:t>
              </a: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1584960" y="11056620"/>
              <a:ext cx="1119987" cy="2400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a𝑠𝑖=4.1/0.71</a:t>
              </a:r>
              <a:r>
                <a:rPr lang="es-MX" sz="1100"/>
                <a:t>=5.77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55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/>
            <xdr:cNvSpPr txBox="1"/>
          </xdr:nvSpPr>
          <xdr:spPr>
            <a:xfrm>
              <a:off x="1584960" y="1142238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3.9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=5.49</a:t>
              </a:r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584960" y="1142238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a𝑠𝑖=3.9/0.71</a:t>
              </a:r>
              <a:r>
                <a:rPr lang="es-MX" sz="1100"/>
                <a:t>=5.49</a:t>
              </a:r>
            </a:p>
          </xdr:txBody>
        </xdr:sp>
      </mc:Fallback>
    </mc:AlternateContent>
    <xdr:clientData/>
  </xdr:oneCellAnchor>
  <xdr:oneCellAnchor>
    <xdr:from>
      <xdr:col>2</xdr:col>
      <xdr:colOff>4916</xdr:colOff>
      <xdr:row>52</xdr:row>
      <xdr:rowOff>162231</xdr:rowOff>
    </xdr:from>
    <xdr:ext cx="1170385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/>
            <xdr:cNvSpPr txBox="1"/>
          </xdr:nvSpPr>
          <xdr:spPr>
            <a:xfrm>
              <a:off x="3174836" y="11035971"/>
              <a:ext cx="1170385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6</m:t>
                      </m:r>
                    </m:den>
                  </m:f>
                </m:oMath>
              </a14:m>
              <a:r>
                <a:rPr lang="es-MX" sz="1100"/>
                <a:t>=16.67</a:t>
              </a:r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3174836" y="11035971"/>
              <a:ext cx="1170385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a𝑠𝑖=100/6</a:t>
              </a:r>
              <a:r>
                <a:rPr lang="es-MX" sz="1100"/>
                <a:t>=16.67</a:t>
              </a:r>
            </a:p>
          </xdr:txBody>
        </xdr:sp>
      </mc:Fallback>
    </mc:AlternateContent>
    <xdr:clientData/>
  </xdr:oneCellAnchor>
  <xdr:oneCellAnchor>
    <xdr:from>
      <xdr:col>2</xdr:col>
      <xdr:colOff>0</xdr:colOff>
      <xdr:row>55</xdr:row>
      <xdr:rowOff>0</xdr:rowOff>
    </xdr:from>
    <xdr:ext cx="1170385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/>
            <xdr:cNvSpPr txBox="1"/>
          </xdr:nvSpPr>
          <xdr:spPr>
            <a:xfrm>
              <a:off x="3169920" y="11422380"/>
              <a:ext cx="1170385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6</m:t>
                      </m:r>
                    </m:den>
                  </m:f>
                </m:oMath>
              </a14:m>
              <a:r>
                <a:rPr lang="es-MX" sz="1100"/>
                <a:t>=16.67</a:t>
              </a: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3169920" y="11422380"/>
              <a:ext cx="1170385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a𝑠𝑖=100/6</a:t>
              </a:r>
              <a:r>
                <a:rPr lang="es-MX" sz="1100"/>
                <a:t>=16.67</a:t>
              </a:r>
            </a:p>
          </xdr:txBody>
        </xdr:sp>
      </mc:Fallback>
    </mc:AlternateContent>
    <xdr:clientData/>
  </xdr:oneCellAnchor>
  <xdr:oneCellAnchor>
    <xdr:from>
      <xdr:col>0</xdr:col>
      <xdr:colOff>216569</xdr:colOff>
      <xdr:row>94</xdr:row>
      <xdr:rowOff>0</xdr:rowOff>
    </xdr:from>
    <xdr:ext cx="2282420" cy="26449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/>
            <xdr:cNvSpPr txBox="1"/>
          </xdr:nvSpPr>
          <xdr:spPr>
            <a:xfrm>
              <a:off x="1801529" y="17282160"/>
              <a:ext cx="2282420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32098.95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0.24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250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𝐾𝐺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/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𝐶𝑀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0.8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𝐾𝐺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(0.01)</m:t>
                      </m:r>
                    </m:den>
                  </m:f>
                </m:oMath>
              </a14:m>
              <a:r>
                <a:rPr lang="es-MX" sz="1100"/>
                <a:t>=</a:t>
              </a:r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801529" y="17282160"/>
              <a:ext cx="2282420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:r>
                <a:rPr lang="es-MX" sz="1100" b="0" i="0">
                  <a:latin typeface="Cambria Math" panose="02040503050406030204" pitchFamily="18" charset="0"/>
                </a:rPr>
                <a:t>32098.95/(0.24(250𝐾𝐺/𝐶𝑀2)+(0.8)2000𝐾𝐺/𝑀(0.01))</a:t>
              </a:r>
              <a:r>
                <a:rPr lang="es-MX" sz="1100"/>
                <a:t>=</a:t>
              </a:r>
            </a:p>
          </xdr:txBody>
        </xdr:sp>
      </mc:Fallback>
    </mc:AlternateContent>
    <xdr:clientData/>
  </xdr:oneCellAnchor>
  <xdr:oneCellAnchor>
    <xdr:from>
      <xdr:col>0</xdr:col>
      <xdr:colOff>40106</xdr:colOff>
      <xdr:row>98</xdr:row>
      <xdr:rowOff>8021</xdr:rowOff>
    </xdr:from>
    <xdr:ext cx="1062407" cy="19229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/>
            <xdr:cNvSpPr txBox="1"/>
          </xdr:nvSpPr>
          <xdr:spPr>
            <a:xfrm>
              <a:off x="1625066" y="18204581"/>
              <a:ext cx="1062407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𝑑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422</m:t>
                      </m:r>
                    </m:e>
                  </m:rad>
                </m:oMath>
              </a14:m>
              <a:r>
                <a:rPr lang="es-MX" sz="1100"/>
                <a:t>=20.54</a:t>
              </a:r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625066" y="18204581"/>
              <a:ext cx="1062407" cy="19229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𝑑1=</a:t>
              </a:r>
              <a:r>
                <a:rPr lang="es-MX" sz="1100" i="0">
                  <a:latin typeface="Cambria Math" panose="02040503050406030204" pitchFamily="18" charset="0"/>
                </a:rPr>
                <a:t>√</a:t>
              </a:r>
              <a:r>
                <a:rPr lang="es-MX" sz="1100" b="0" i="0">
                  <a:latin typeface="Cambria Math" panose="02040503050406030204" pitchFamily="18" charset="0"/>
                </a:rPr>
                <a:t>422</a:t>
              </a:r>
              <a:r>
                <a:rPr lang="es-MX" sz="1100"/>
                <a:t>=20.54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100</xdr:row>
      <xdr:rowOff>0</xdr:rowOff>
    </xdr:from>
    <xdr:ext cx="193399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/>
            <xdr:cNvSpPr txBox="1"/>
          </xdr:nvSpPr>
          <xdr:spPr>
            <a:xfrm>
              <a:off x="1584960" y="1965960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=21.42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+4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=25.42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584960" y="1965960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𝑙=21.42𝑐𝑚+4𝑐𝑚=25.42𝑐𝑚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96</xdr:row>
      <xdr:rowOff>0</xdr:rowOff>
    </xdr:from>
    <xdr:ext cx="193052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/>
            <xdr:cNvSpPr txBox="1"/>
          </xdr:nvSpPr>
          <xdr:spPr>
            <a:xfrm>
              <a:off x="5829300" y="1892808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0.01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(23.30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𝑐𝑚</m:t>
                  </m:r>
                </m:oMath>
              </a14:m>
              <a:r>
                <a:rPr lang="es-MX" sz="1100"/>
                <a:t>)=0.23=0.24</a:t>
              </a: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5829300" y="1892808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:r>
                <a:rPr lang="es-MX" sz="1100" b="0" i="0">
                  <a:latin typeface="Cambria Math" panose="02040503050406030204" pitchFamily="18" charset="0"/>
                </a:rPr>
                <a:t>=(0.01)(23.30𝑐𝑚</a:t>
              </a:r>
              <a:r>
                <a:rPr lang="es-MX" sz="1100"/>
                <a:t>)=0.23=0.24</a:t>
              </a:r>
            </a:p>
          </xdr:txBody>
        </xdr:sp>
      </mc:Fallback>
    </mc:AlternateContent>
    <xdr:clientData/>
  </xdr:oneCellAnchor>
  <xdr:oneCellAnchor>
    <xdr:from>
      <xdr:col>4</xdr:col>
      <xdr:colOff>778041</xdr:colOff>
      <xdr:row>97</xdr:row>
      <xdr:rowOff>176463</xdr:rowOff>
    </xdr:from>
    <xdr:ext cx="2045369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/>
            <xdr:cNvSpPr txBox="1"/>
          </xdr:nvSpPr>
          <xdr:spPr>
            <a:xfrm>
              <a:off x="5532921" y="19866543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0.24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=0.34=1 varilla</a:t>
              </a:r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5532921" y="19866543"/>
              <a:ext cx="2045369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:r>
                <a:rPr lang="es-MX" sz="1100" b="0" i="0">
                  <a:latin typeface="Cambria Math" panose="02040503050406030204" pitchFamily="18" charset="0"/>
                </a:rPr>
                <a:t>0.24/0.71</a:t>
              </a:r>
              <a:r>
                <a:rPr lang="es-MX" sz="1100"/>
                <a:t>=0.34=1 varilla</a:t>
              </a:r>
            </a:p>
          </xdr:txBody>
        </xdr:sp>
      </mc:Fallback>
    </mc:AlternateContent>
    <xdr:clientData/>
  </xdr:oneCellAnchor>
  <xdr:oneCellAnchor>
    <xdr:from>
      <xdr:col>1</xdr:col>
      <xdr:colOff>8021</xdr:colOff>
      <xdr:row>121</xdr:row>
      <xdr:rowOff>24063</xdr:rowOff>
    </xdr:from>
    <xdr:ext cx="14957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/>
            <xdr:cNvSpPr txBox="1"/>
          </xdr:nvSpPr>
          <xdr:spPr>
            <a:xfrm>
              <a:off x="2385461" y="2225922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es-MX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s-MX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</m:t>
                        </m:r>
                        <m:r>
                          <a:rPr lang="es-MX" sz="1100" b="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</m:t>
                        </m:r>
                        <m:r>
                          <m:rPr>
                            <m:sty m:val="p"/>
                          </m:rPr>
                          <a:rPr lang="es-MX" sz="1100" i="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tan</m:t>
                        </m:r>
                      </m:fName>
                      <m:e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60</m:t>
                        </m:r>
                        <m:d>
                          <m:dPr>
                            <m:ctrlPr>
                              <a:rPr lang="es-MX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0.25</m:t>
                            </m:r>
                          </m:e>
                        </m:d>
                        <m:r>
                          <a:rPr lang="es-MX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=0.43</m:t>
                        </m:r>
                      </m:e>
                    </m:fun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2385461" y="2225922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h=</a:t>
              </a:r>
              <a:r>
                <a:rPr lang="es-MX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tan〗⁡〖</a:t>
              </a:r>
              <a:r>
                <a:rPr lang="es-MX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60(0.25)=0.43〗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7</xdr:col>
      <xdr:colOff>1074420</xdr:colOff>
      <xdr:row>25</xdr:row>
      <xdr:rowOff>30480</xdr:rowOff>
    </xdr:from>
    <xdr:to>
      <xdr:col>9</xdr:col>
      <xdr:colOff>617220</xdr:colOff>
      <xdr:row>33</xdr:row>
      <xdr:rowOff>86360</xdr:rowOff>
    </xdr:to>
    <xdr:pic>
      <xdr:nvPicPr>
        <xdr:cNvPr id="23" name="Imagen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4" t="37809" r="72518" b="35689"/>
        <a:stretch/>
      </xdr:blipFill>
      <xdr:spPr bwMode="auto">
        <a:xfrm>
          <a:off x="8610600" y="5440680"/>
          <a:ext cx="16002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259080</xdr:colOff>
      <xdr:row>33</xdr:row>
      <xdr:rowOff>144780</xdr:rowOff>
    </xdr:from>
    <xdr:to>
      <xdr:col>10</xdr:col>
      <xdr:colOff>213360</xdr:colOff>
      <xdr:row>50</xdr:row>
      <xdr:rowOff>185420</xdr:rowOff>
    </xdr:to>
    <xdr:pic>
      <xdr:nvPicPr>
        <xdr:cNvPr id="27" name="Imagen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76" t="19906" r="42021" b="24499"/>
        <a:stretch/>
      </xdr:blipFill>
      <xdr:spPr bwMode="auto">
        <a:xfrm>
          <a:off x="5806440" y="7543800"/>
          <a:ext cx="6240780" cy="3596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160020</xdr:colOff>
      <xdr:row>107</xdr:row>
      <xdr:rowOff>38100</xdr:rowOff>
    </xdr:from>
    <xdr:to>
      <xdr:col>9</xdr:col>
      <xdr:colOff>1356360</xdr:colOff>
      <xdr:row>115</xdr:row>
      <xdr:rowOff>120449</xdr:rowOff>
    </xdr:to>
    <xdr:pic>
      <xdr:nvPicPr>
        <xdr:cNvPr id="29" name="Imagen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3" t="50151" r="29213" b="23053"/>
        <a:stretch/>
      </xdr:blipFill>
      <xdr:spPr bwMode="auto">
        <a:xfrm>
          <a:off x="6941820" y="19697700"/>
          <a:ext cx="4724400" cy="1748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685799</xdr:colOff>
      <xdr:row>81</xdr:row>
      <xdr:rowOff>35560</xdr:rowOff>
    </xdr:from>
    <xdr:to>
      <xdr:col>8</xdr:col>
      <xdr:colOff>309996</xdr:colOff>
      <xdr:row>95</xdr:row>
      <xdr:rowOff>121920</xdr:rowOff>
    </xdr:to>
    <xdr:pic>
      <xdr:nvPicPr>
        <xdr:cNvPr id="30" name="Imagen 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28" t="45347" r="32757" b="29094"/>
        <a:stretch/>
      </xdr:blipFill>
      <xdr:spPr bwMode="auto">
        <a:xfrm>
          <a:off x="6426199" y="16812260"/>
          <a:ext cx="2164197" cy="2931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240634</xdr:colOff>
      <xdr:row>128</xdr:row>
      <xdr:rowOff>24064</xdr:rowOff>
    </xdr:from>
    <xdr:to>
      <xdr:col>1</xdr:col>
      <xdr:colOff>778044</xdr:colOff>
      <xdr:row>129</xdr:row>
      <xdr:rowOff>127001</xdr:rowOff>
    </xdr:to>
    <xdr:pic>
      <xdr:nvPicPr>
        <xdr:cNvPr id="26" name="Imagen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21" t="36875" r="44557" b="49573"/>
        <a:stretch/>
      </xdr:blipFill>
      <xdr:spPr bwMode="auto">
        <a:xfrm>
          <a:off x="2618074" y="26046364"/>
          <a:ext cx="537410" cy="31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8022</xdr:colOff>
      <xdr:row>133</xdr:row>
      <xdr:rowOff>64169</xdr:rowOff>
    </xdr:from>
    <xdr:ext cx="625299" cy="24282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CuadroTexto 27"/>
            <xdr:cNvSpPr txBox="1"/>
          </xdr:nvSpPr>
          <xdr:spPr>
            <a:xfrm>
              <a:off x="1592982" y="25461629"/>
              <a:ext cx="625299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+mn-lt"/>
                </a:rPr>
                <a:t>2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3=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𝑤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𝑙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</m:oMath>
              </a14:m>
              <a:endParaRPr lang="es-MX" sz="1100"/>
            </a:p>
          </xdr:txBody>
        </xdr:sp>
      </mc:Choice>
      <mc:Fallback xmlns="">
        <xdr:sp macro="" textlink="">
          <xdr:nvSpPr>
            <xdr:cNvPr id="28" name="CuadroTexto 27"/>
            <xdr:cNvSpPr txBox="1"/>
          </xdr:nvSpPr>
          <xdr:spPr>
            <a:xfrm>
              <a:off x="1592982" y="25461629"/>
              <a:ext cx="625299" cy="2428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+mn-lt"/>
                </a:rPr>
                <a:t>2</a:t>
              </a:r>
              <a:r>
                <a:rPr lang="es-MX" sz="1100" b="0" i="0">
                  <a:latin typeface="Cambria Math" panose="02040503050406030204" pitchFamily="18" charset="0"/>
                </a:rPr>
                <a:t> 𝑎 3=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𝑤.𝑙)/2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24063</xdr:colOff>
      <xdr:row>135</xdr:row>
      <xdr:rowOff>176463</xdr:rowOff>
    </xdr:from>
    <xdr:ext cx="2194512" cy="2393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/>
            <xdr:cNvSpPr txBox="1"/>
          </xdr:nvSpPr>
          <xdr:spPr>
            <a:xfrm>
              <a:off x="1609023" y="25939683"/>
              <a:ext cx="2194512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2 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3=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1260.60∗3.64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  <m:r>
                    <a:rPr lang="es-MX" sz="1100" b="0" i="1">
                      <a:latin typeface="Cambria Math" panose="02040503050406030204" pitchFamily="18" charset="0"/>
                    </a:rPr>
                    <m:t>=2294.29</m:t>
                  </m:r>
                </m:oMath>
              </a14:m>
              <a:r>
                <a:rPr lang="es-MX" sz="1100"/>
                <a:t> kg/m2</a:t>
              </a:r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609023" y="25939683"/>
              <a:ext cx="2194512" cy="239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2 𝑎 3=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1260.60∗3.64)/2=2294.29</a:t>
              </a:r>
              <a:r>
                <a:rPr lang="es-MX" sz="1100"/>
                <a:t> kg/m2</a:t>
              </a:r>
            </a:p>
          </xdr:txBody>
        </xdr:sp>
      </mc:Fallback>
    </mc:AlternateContent>
    <xdr:clientData/>
  </xdr:oneCellAnchor>
  <xdr:twoCellAnchor editAs="oneCell">
    <xdr:from>
      <xdr:col>3</xdr:col>
      <xdr:colOff>1066800</xdr:colOff>
      <xdr:row>126</xdr:row>
      <xdr:rowOff>175260</xdr:rowOff>
    </xdr:from>
    <xdr:to>
      <xdr:col>7</xdr:col>
      <xdr:colOff>784860</xdr:colOff>
      <xdr:row>134</xdr:row>
      <xdr:rowOff>168755</xdr:rowOff>
    </xdr:to>
    <xdr:pic>
      <xdr:nvPicPr>
        <xdr:cNvPr id="22" name="Imagen 2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296" t="31262" r="26699" b="42068"/>
        <a:stretch/>
      </xdr:blipFill>
      <xdr:spPr>
        <a:xfrm>
          <a:off x="5029200" y="24292560"/>
          <a:ext cx="4564380" cy="166989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138</xdr:row>
      <xdr:rowOff>22860</xdr:rowOff>
    </xdr:from>
    <xdr:to>
      <xdr:col>7</xdr:col>
      <xdr:colOff>739140</xdr:colOff>
      <xdr:row>145</xdr:row>
      <xdr:rowOff>86883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3587" t="30300" r="31575" b="48734"/>
        <a:stretch/>
      </xdr:blipFill>
      <xdr:spPr>
        <a:xfrm>
          <a:off x="5044440" y="26334720"/>
          <a:ext cx="4511040" cy="152706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</xdr:colOff>
      <xdr:row>148</xdr:row>
      <xdr:rowOff>60960</xdr:rowOff>
    </xdr:from>
    <xdr:to>
      <xdr:col>6</xdr:col>
      <xdr:colOff>670560</xdr:colOff>
      <xdr:row>165</xdr:row>
      <xdr:rowOff>36741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9713" t="21114" r="37618" b="28880"/>
        <a:stretch/>
      </xdr:blipFill>
      <xdr:spPr>
        <a:xfrm>
          <a:off x="5052060" y="28201620"/>
          <a:ext cx="2842260" cy="3526701"/>
        </a:xfrm>
        <a:prstGeom prst="rect">
          <a:avLst/>
        </a:prstGeom>
      </xdr:spPr>
    </xdr:pic>
    <xdr:clientData/>
  </xdr:twoCellAnchor>
  <xdr:twoCellAnchor editAs="oneCell">
    <xdr:from>
      <xdr:col>4</xdr:col>
      <xdr:colOff>7620</xdr:colOff>
      <xdr:row>170</xdr:row>
      <xdr:rowOff>99060</xdr:rowOff>
    </xdr:from>
    <xdr:to>
      <xdr:col>7</xdr:col>
      <xdr:colOff>243840</xdr:colOff>
      <xdr:row>182</xdr:row>
      <xdr:rowOff>172076</xdr:rowOff>
    </xdr:to>
    <xdr:pic>
      <xdr:nvPicPr>
        <xdr:cNvPr id="33" name="Imagen 3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8671" t="21929" r="37159" b="50439"/>
        <a:stretch/>
      </xdr:blipFill>
      <xdr:spPr>
        <a:xfrm>
          <a:off x="5044440" y="32263080"/>
          <a:ext cx="4015740" cy="2582536"/>
        </a:xfrm>
        <a:prstGeom prst="rect">
          <a:avLst/>
        </a:prstGeom>
      </xdr:spPr>
    </xdr:pic>
    <xdr:clientData/>
  </xdr:twoCellAnchor>
  <xdr:twoCellAnchor editAs="oneCell">
    <xdr:from>
      <xdr:col>7</xdr:col>
      <xdr:colOff>228599</xdr:colOff>
      <xdr:row>17</xdr:row>
      <xdr:rowOff>281940</xdr:rowOff>
    </xdr:from>
    <xdr:to>
      <xdr:col>9</xdr:col>
      <xdr:colOff>942108</xdr:colOff>
      <xdr:row>19</xdr:row>
      <xdr:rowOff>241300</xdr:rowOff>
    </xdr:to>
    <xdr:pic>
      <xdr:nvPicPr>
        <xdr:cNvPr id="34" name="Imagen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90" t="60895" r="47916" b="26149"/>
        <a:stretch/>
      </xdr:blipFill>
      <xdr:spPr bwMode="auto">
        <a:xfrm>
          <a:off x="7559039" y="3497580"/>
          <a:ext cx="2648989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967466</xdr:colOff>
      <xdr:row>2</xdr:row>
      <xdr:rowOff>50800</xdr:rowOff>
    </xdr:to>
    <xdr:pic>
      <xdr:nvPicPr>
        <xdr:cNvPr id="35" name="Imagen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469366" cy="1003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1193800</xdr:colOff>
      <xdr:row>0</xdr:row>
      <xdr:rowOff>0</xdr:rowOff>
    </xdr:from>
    <xdr:to>
      <xdr:col>10</xdr:col>
      <xdr:colOff>1278766</xdr:colOff>
      <xdr:row>0</xdr:row>
      <xdr:rowOff>685800</xdr:rowOff>
    </xdr:to>
    <xdr:pic>
      <xdr:nvPicPr>
        <xdr:cNvPr id="36" name="Imagen 35"/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2100" y="0"/>
          <a:ext cx="1774066" cy="685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24581</xdr:colOff>
      <xdr:row>26</xdr:row>
      <xdr:rowOff>120690</xdr:rowOff>
    </xdr:from>
    <xdr:ext cx="1238864" cy="263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uadroTexto 1"/>
            <xdr:cNvSpPr txBox="1"/>
          </xdr:nvSpPr>
          <xdr:spPr>
            <a:xfrm>
              <a:off x="1609541" y="587379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𝑘𝑙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0.26</a:t>
              </a:r>
            </a:p>
          </xdr:txBody>
        </xdr:sp>
      </mc:Choice>
      <mc:Fallback xmlns="">
        <xdr:sp macro="" textlink="">
          <xdr:nvSpPr>
            <xdr:cNvPr id="2" name="CuadroTexto 1"/>
            <xdr:cNvSpPr txBox="1"/>
          </xdr:nvSpPr>
          <xdr:spPr>
            <a:xfrm>
              <a:off x="1609541" y="5873790"/>
              <a:ext cx="123886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𝑘𝑙1 〖2.8〗^4/(〖2.8〗^4+〖3.64〗^4 )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0.26</a:t>
              </a:r>
            </a:p>
          </xdr:txBody>
        </xdr:sp>
      </mc:Fallback>
    </mc:AlternateContent>
    <xdr:clientData/>
  </xdr:oneCellAnchor>
  <xdr:oneCellAnchor>
    <xdr:from>
      <xdr:col>0</xdr:col>
      <xdr:colOff>4916</xdr:colOff>
      <xdr:row>28</xdr:row>
      <xdr:rowOff>172065</xdr:rowOff>
    </xdr:from>
    <xdr:ext cx="1089914" cy="26347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uadroTexto 2"/>
            <xdr:cNvSpPr txBox="1"/>
          </xdr:nvSpPr>
          <xdr:spPr>
            <a:xfrm>
              <a:off x="1589876" y="6557625"/>
              <a:ext cx="108991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num>
                    <m:den>
                      <m:sSup>
                        <m:sSupPr>
                          <m:ctrlPr>
                            <a:rPr lang="es-MX" sz="110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4</m:t>
                          </m:r>
                        </m:sup>
                      </m:sSup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0.74</a:t>
              </a:r>
            </a:p>
          </xdr:txBody>
        </xdr:sp>
      </mc:Choice>
      <mc:Fallback xmlns="">
        <xdr:sp macro="" textlink="">
          <xdr:nvSpPr>
            <xdr:cNvPr id="3" name="CuadroTexto 2"/>
            <xdr:cNvSpPr txBox="1"/>
          </xdr:nvSpPr>
          <xdr:spPr>
            <a:xfrm>
              <a:off x="1589876" y="6557625"/>
              <a:ext cx="1089914" cy="26347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kl2</a:t>
              </a:r>
              <a:r>
                <a:rPr lang="es-MX" sz="1100" b="0" i="0">
                  <a:latin typeface="Cambria Math" panose="02040503050406030204" pitchFamily="18" charset="0"/>
                </a:rPr>
                <a:t>〖3.64〗^4/(〖3.64〗^4+〖2.8〗^4 )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0.74</a:t>
              </a:r>
            </a:p>
          </xdr:txBody>
        </xdr:sp>
      </mc:Fallback>
    </mc:AlternateContent>
    <xdr:clientData/>
  </xdr:oneCellAnchor>
  <xdr:oneCellAnchor>
    <xdr:from>
      <xdr:col>2</xdr:col>
      <xdr:colOff>162233</xdr:colOff>
      <xdr:row>27</xdr:row>
      <xdr:rowOff>4916</xdr:rowOff>
    </xdr:from>
    <xdr:ext cx="1510670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uadroTexto 3"/>
            <xdr:cNvSpPr txBox="1"/>
          </xdr:nvSpPr>
          <xdr:spPr>
            <a:xfrm>
              <a:off x="3332153" y="6207596"/>
              <a:ext cx="151067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0.26∗382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99.32</a:t>
              </a:r>
            </a:p>
          </xdr:txBody>
        </xdr:sp>
      </mc:Choice>
      <mc:Fallback xmlns="">
        <xdr:sp macro="" textlink="">
          <xdr:nvSpPr>
            <xdr:cNvPr id="4" name="CuadroTexto 3"/>
            <xdr:cNvSpPr txBox="1"/>
          </xdr:nvSpPr>
          <xdr:spPr>
            <a:xfrm>
              <a:off x="3332153" y="6207596"/>
              <a:ext cx="1510670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W1=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0.26∗382)=</a:t>
              </a:r>
              <a:r>
                <a:rPr lang="es-MX" sz="1100"/>
                <a:t>99.32</a:t>
              </a:r>
            </a:p>
          </xdr:txBody>
        </xdr:sp>
      </mc:Fallback>
    </mc:AlternateContent>
    <xdr:clientData/>
  </xdr:oneCellAnchor>
  <xdr:oneCellAnchor>
    <xdr:from>
      <xdr:col>2</xdr:col>
      <xdr:colOff>147484</xdr:colOff>
      <xdr:row>29</xdr:row>
      <xdr:rowOff>4916</xdr:rowOff>
    </xdr:from>
    <xdr:ext cx="158216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uadroTexto 4"/>
            <xdr:cNvSpPr txBox="1"/>
          </xdr:nvSpPr>
          <xdr:spPr>
            <a:xfrm>
              <a:off x="3317404" y="657335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14:m>
                <m:oMath xmlns:m="http://schemas.openxmlformats.org/officeDocument/2006/math">
                  <m:d>
                    <m:d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0.74∗382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282.68</a:t>
              </a:r>
            </a:p>
          </xdr:txBody>
        </xdr:sp>
      </mc:Choice>
      <mc:Fallback xmlns="">
        <xdr:sp macro="" textlink="">
          <xdr:nvSpPr>
            <xdr:cNvPr id="5" name="CuadroTexto 4"/>
            <xdr:cNvSpPr txBox="1"/>
          </xdr:nvSpPr>
          <xdr:spPr>
            <a:xfrm>
              <a:off x="3317404" y="6573356"/>
              <a:ext cx="158216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W2=</a:t>
              </a:r>
              <a:r>
                <a:rPr lang="es-MX" sz="1100" i="0" baseline="0">
                  <a:latin typeface="+mn-lt"/>
                </a:rPr>
                <a:t> 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0.74∗382)=</a:t>
              </a:r>
              <a:r>
                <a:rPr lang="es-MX" sz="1100"/>
                <a:t>282.68</a:t>
              </a:r>
            </a:p>
          </xdr:txBody>
        </xdr:sp>
      </mc:Fallback>
    </mc:AlternateContent>
    <xdr:clientData/>
  </xdr:oneCellAnchor>
  <xdr:oneCellAnchor>
    <xdr:from>
      <xdr:col>0</xdr:col>
      <xdr:colOff>2</xdr:colOff>
      <xdr:row>32</xdr:row>
      <xdr:rowOff>8021</xdr:rowOff>
    </xdr:from>
    <xdr:ext cx="2011678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uadroTexto 5"/>
            <xdr:cNvSpPr txBox="1"/>
          </xdr:nvSpPr>
          <xdr:spPr>
            <a:xfrm>
              <a:off x="1584962" y="6858401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99.32∗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3.64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  <m:r>
                    <a:rPr lang="es-MX" sz="1100" b="0" i="0">
                      <a:latin typeface="Cambria Math" panose="02040503050406030204" pitchFamily="18" charset="0"/>
                    </a:rPr>
                    <m:t>164.49</m:t>
                  </m:r>
                </m:oMath>
              </a14:m>
              <a:r>
                <a:rPr lang="es-MX" sz="1100"/>
                <a:t>kg/m2</a:t>
              </a:r>
            </a:p>
          </xdr:txBody>
        </xdr:sp>
      </mc:Choice>
      <mc:Fallback xmlns="">
        <xdr:sp macro="" textlink="">
          <xdr:nvSpPr>
            <xdr:cNvPr id="6" name="CuadroTexto 5"/>
            <xdr:cNvSpPr txBox="1"/>
          </xdr:nvSpPr>
          <xdr:spPr>
            <a:xfrm>
              <a:off x="1584962" y="6858401"/>
              <a:ext cx="2011678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99.32∗〖3.64〗^2)/8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 b="0" i="0">
                  <a:latin typeface="Cambria Math" panose="02040503050406030204" pitchFamily="18" charset="0"/>
                </a:rPr>
                <a:t>164.49</a:t>
              </a:r>
              <a:r>
                <a:rPr lang="es-MX" sz="1100"/>
                <a:t>kg/m2</a:t>
              </a:r>
            </a:p>
          </xdr:txBody>
        </xdr:sp>
      </mc:Fallback>
    </mc:AlternateContent>
    <xdr:clientData/>
  </xdr:oneCellAnchor>
  <xdr:oneCellAnchor>
    <xdr:from>
      <xdr:col>0</xdr:col>
      <xdr:colOff>8022</xdr:colOff>
      <xdr:row>33</xdr:row>
      <xdr:rowOff>168442</xdr:rowOff>
    </xdr:from>
    <xdr:ext cx="1828800" cy="2641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CuadroTexto 6"/>
            <xdr:cNvSpPr txBox="1"/>
          </xdr:nvSpPr>
          <xdr:spPr>
            <a:xfrm>
              <a:off x="1592982" y="7201702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282.68∗</m:t>
                      </m:r>
                      <m:sSup>
                        <m:sSup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2.8</m:t>
                          </m:r>
                        </m:e>
                        <m:sup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sup>
                      </m:sSup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8</m:t>
                      </m:r>
                    </m:den>
                  </m:f>
                  <m:r>
                    <a:rPr lang="es-MX" sz="1100" i="1">
                      <a:latin typeface="Cambria Math" panose="02040503050406030204" pitchFamily="18" charset="0"/>
                    </a:rPr>
                    <m:t>=</m:t>
                  </m:r>
                </m:oMath>
              </a14:m>
              <a:r>
                <a:rPr lang="es-MX" sz="1100"/>
                <a:t>277.03kg/m2</a:t>
              </a:r>
            </a:p>
          </xdr:txBody>
        </xdr:sp>
      </mc:Choice>
      <mc:Fallback xmlns="">
        <xdr:sp macro="" textlink="">
          <xdr:nvSpPr>
            <xdr:cNvPr id="7" name="CuadroTexto 6"/>
            <xdr:cNvSpPr txBox="1"/>
          </xdr:nvSpPr>
          <xdr:spPr>
            <a:xfrm>
              <a:off x="1592982" y="7201702"/>
              <a:ext cx="1828800" cy="2641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 i="0">
                  <a:latin typeface="+mn-lt"/>
                </a:rPr>
                <a:t>M1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282.68∗〖2.8〗^2)/8</a:t>
              </a:r>
              <a:r>
                <a:rPr lang="es-MX" sz="1100" i="0">
                  <a:latin typeface="Cambria Math" panose="02040503050406030204" pitchFamily="18" charset="0"/>
                </a:rPr>
                <a:t>=</a:t>
              </a:r>
              <a:r>
                <a:rPr lang="es-MX" sz="1100"/>
                <a:t>277.03kg/m2</a:t>
              </a:r>
            </a:p>
          </xdr:txBody>
        </xdr:sp>
      </mc:Fallback>
    </mc:AlternateContent>
    <xdr:clientData/>
  </xdr:oneCellAnchor>
  <xdr:oneCellAnchor>
    <xdr:from>
      <xdr:col>4</xdr:col>
      <xdr:colOff>240890</xdr:colOff>
      <xdr:row>30</xdr:row>
      <xdr:rowOff>113070</xdr:rowOff>
    </xdr:from>
    <xdr:ext cx="65" cy="172227"/>
    <xdr:sp macro="" textlink="">
      <xdr:nvSpPr>
        <xdr:cNvPr id="8" name="CuadroTexto 7"/>
        <xdr:cNvSpPr txBox="1"/>
      </xdr:nvSpPr>
      <xdr:spPr>
        <a:xfrm>
          <a:off x="5277710" y="659769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s-MX" sz="1100"/>
        </a:p>
      </xdr:txBody>
    </xdr:sp>
    <xdr:clientData/>
  </xdr:oneCellAnchor>
  <xdr:oneCellAnchor>
    <xdr:from>
      <xdr:col>0</xdr:col>
      <xdr:colOff>518</xdr:colOff>
      <xdr:row>37</xdr:row>
      <xdr:rowOff>87455</xdr:rowOff>
    </xdr:from>
    <xdr:ext cx="3014736" cy="20499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/>
            <xdr:cNvSpPr txBox="1"/>
          </xdr:nvSpPr>
          <xdr:spPr>
            <a:xfrm>
              <a:off x="1585478" y="811893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h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27700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/(16.53)(</m:t>
                      </m:r>
                    </m:e>
                  </m:rad>
                  <m:r>
                    <a:rPr lang="es-MX" sz="1100" b="0" i="1">
                      <a:latin typeface="Cambria Math" panose="02040503050406030204" pitchFamily="18" charset="0"/>
                    </a:rPr>
                    <m:t>100)</m:t>
                  </m:r>
                </m:oMath>
              </a14:m>
              <a:r>
                <a:rPr lang="es-MX" sz="1100"/>
                <a:t>=4.09+2=6.09cm</a:t>
              </a:r>
            </a:p>
          </xdr:txBody>
        </xdr:sp>
      </mc:Choice>
      <mc:Fallback xmlns="">
        <xdr:sp macro="" textlink="">
          <xdr:nvSpPr>
            <xdr:cNvPr id="9" name="CuadroTexto 8"/>
            <xdr:cNvSpPr txBox="1"/>
          </xdr:nvSpPr>
          <xdr:spPr>
            <a:xfrm>
              <a:off x="1585478" y="8118935"/>
              <a:ext cx="3014736" cy="20499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ℎ=</a:t>
              </a:r>
              <a:r>
                <a:rPr lang="es-MX" sz="1100" i="0">
                  <a:latin typeface="Cambria Math" panose="02040503050406030204" pitchFamily="18" charset="0"/>
                </a:rPr>
                <a:t>√(</a:t>
              </a:r>
              <a:r>
                <a:rPr lang="es-MX" sz="1100" b="0" i="0">
                  <a:latin typeface="Cambria Math" panose="02040503050406030204" pitchFamily="18" charset="0"/>
                </a:rPr>
                <a:t>27700𝑘𝑔/𝑐𝑚/(16.53)() 100)</a:t>
              </a:r>
              <a:r>
                <a:rPr lang="es-MX" sz="1100"/>
                <a:t>=4.09+2=6.09cm</a:t>
              </a:r>
            </a:p>
          </xdr:txBody>
        </xdr:sp>
      </mc:Fallback>
    </mc:AlternateContent>
    <xdr:clientData/>
  </xdr:oneCellAnchor>
  <xdr:oneCellAnchor>
    <xdr:from>
      <xdr:col>0</xdr:col>
      <xdr:colOff>32084</xdr:colOff>
      <xdr:row>42</xdr:row>
      <xdr:rowOff>104273</xdr:rowOff>
    </xdr:from>
    <xdr:ext cx="1775422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/>
            <xdr:cNvSpPr txBox="1"/>
          </xdr:nvSpPr>
          <xdr:spPr>
            <a:xfrm>
              <a:off x="1617044" y="9050153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27700 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2(0.87)(4.09)</m:t>
                      </m:r>
                    </m:den>
                  </m:f>
                </m:oMath>
              </a14:m>
              <a:r>
                <a:rPr lang="es-MX" sz="1100"/>
                <a:t>=3.8</a:t>
              </a:r>
            </a:p>
          </xdr:txBody>
        </xdr:sp>
      </mc:Choice>
      <mc:Fallback xmlns="">
        <xdr:sp macro="" textlink="">
          <xdr:nvSpPr>
            <xdr:cNvPr id="10" name="CuadroTexto 9"/>
            <xdr:cNvSpPr txBox="1"/>
          </xdr:nvSpPr>
          <xdr:spPr>
            <a:xfrm>
              <a:off x="1617044" y="9050153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a𝑠𝑖=(27700 𝑘𝑔. 𝑐𝑚)/(200 𝑘𝑔/𝑐𝑚2(0.87)(4.09))</a:t>
              </a:r>
              <a:r>
                <a:rPr lang="es-MX" sz="1100"/>
                <a:t>=3.8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44</xdr:row>
      <xdr:rowOff>49937</xdr:rowOff>
    </xdr:from>
    <xdr:ext cx="1775422" cy="26558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/>
            <xdr:cNvSpPr txBox="1"/>
          </xdr:nvSpPr>
          <xdr:spPr>
            <a:xfrm>
              <a:off x="1582165" y="9361577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16400 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.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200 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𝑘𝑔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𝑐𝑚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2(0.87)(4.09)</m:t>
                      </m:r>
                    </m:den>
                  </m:f>
                </m:oMath>
              </a14:m>
              <a:r>
                <a:rPr lang="es-MX" sz="1100"/>
                <a:t>=2.3</a:t>
              </a:r>
            </a:p>
          </xdr:txBody>
        </xdr:sp>
      </mc:Choice>
      <mc:Fallback xmlns="">
        <xdr:sp macro="" textlink="">
          <xdr:nvSpPr>
            <xdr:cNvPr id="11" name="CuadroTexto 10"/>
            <xdr:cNvSpPr txBox="1"/>
          </xdr:nvSpPr>
          <xdr:spPr>
            <a:xfrm>
              <a:off x="1582165" y="9361577"/>
              <a:ext cx="1775422" cy="2655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a𝑠𝑖=(16400 𝑘𝑔. 𝑐𝑚)/(200 𝑘𝑔/𝑐𝑚2(0.87)(4.09))</a:t>
              </a:r>
              <a:r>
                <a:rPr lang="es-MX" sz="1100"/>
                <a:t>=2.3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49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/>
            <xdr:cNvSpPr txBox="1"/>
          </xdr:nvSpPr>
          <xdr:spPr>
            <a:xfrm>
              <a:off x="1584960" y="1022604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3.8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=5.35</a:t>
              </a:r>
            </a:p>
          </xdr:txBody>
        </xdr:sp>
      </mc:Choice>
      <mc:Fallback xmlns="">
        <xdr:sp macro="" textlink="">
          <xdr:nvSpPr>
            <xdr:cNvPr id="12" name="CuadroTexto 11"/>
            <xdr:cNvSpPr txBox="1"/>
          </xdr:nvSpPr>
          <xdr:spPr>
            <a:xfrm>
              <a:off x="1584960" y="1022604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a𝑠𝑖=3.8/0.71</a:t>
              </a:r>
              <a:r>
                <a:rPr lang="es-MX" sz="1100"/>
                <a:t>=5.35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51</xdr:row>
      <xdr:rowOff>0</xdr:rowOff>
    </xdr:from>
    <xdr:ext cx="1119987" cy="24038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CuadroTexto 12"/>
            <xdr:cNvSpPr txBox="1"/>
          </xdr:nvSpPr>
          <xdr:spPr>
            <a:xfrm>
              <a:off x="1584960" y="1059180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2.3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=3.24</a:t>
              </a:r>
            </a:p>
          </xdr:txBody>
        </xdr:sp>
      </mc:Choice>
      <mc:Fallback xmlns="">
        <xdr:sp macro="" textlink="">
          <xdr:nvSpPr>
            <xdr:cNvPr id="13" name="CuadroTexto 12"/>
            <xdr:cNvSpPr txBox="1"/>
          </xdr:nvSpPr>
          <xdr:spPr>
            <a:xfrm>
              <a:off x="1584960" y="10591800"/>
              <a:ext cx="1119987" cy="24038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a𝑠𝑖=2.3/0.71</a:t>
              </a:r>
              <a:r>
                <a:rPr lang="es-MX" sz="1100"/>
                <a:t>=3.24</a:t>
              </a:r>
            </a:p>
          </xdr:txBody>
        </xdr:sp>
      </mc:Fallback>
    </mc:AlternateContent>
    <xdr:clientData/>
  </xdr:oneCellAnchor>
  <xdr:oneCellAnchor>
    <xdr:from>
      <xdr:col>2</xdr:col>
      <xdr:colOff>4916</xdr:colOff>
      <xdr:row>48</xdr:row>
      <xdr:rowOff>162231</xdr:rowOff>
    </xdr:from>
    <xdr:ext cx="991810" cy="24045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/>
            <xdr:cNvSpPr txBox="1"/>
          </xdr:nvSpPr>
          <xdr:spPr>
            <a:xfrm>
              <a:off x="3174836" y="10205391"/>
              <a:ext cx="991810" cy="240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5</m:t>
                      </m:r>
                    </m:den>
                  </m:f>
                </m:oMath>
              </a14:m>
              <a:r>
                <a:rPr lang="es-MX" sz="1100"/>
                <a:t>=20</a:t>
              </a:r>
            </a:p>
          </xdr:txBody>
        </xdr:sp>
      </mc:Choice>
      <mc:Fallback xmlns="">
        <xdr:sp macro="" textlink="">
          <xdr:nvSpPr>
            <xdr:cNvPr id="14" name="CuadroTexto 13"/>
            <xdr:cNvSpPr txBox="1"/>
          </xdr:nvSpPr>
          <xdr:spPr>
            <a:xfrm>
              <a:off x="3174836" y="10205391"/>
              <a:ext cx="991810" cy="24045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a𝑠𝑖=100/5</a:t>
              </a:r>
              <a:r>
                <a:rPr lang="es-MX" sz="1100"/>
                <a:t>=20</a:t>
              </a:r>
            </a:p>
          </xdr:txBody>
        </xdr:sp>
      </mc:Fallback>
    </mc:AlternateContent>
    <xdr:clientData/>
  </xdr:oneCellAnchor>
  <xdr:oneCellAnchor>
    <xdr:from>
      <xdr:col>2</xdr:col>
      <xdr:colOff>0</xdr:colOff>
      <xdr:row>51</xdr:row>
      <xdr:rowOff>0</xdr:rowOff>
    </xdr:from>
    <xdr:ext cx="991810" cy="24019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/>
            <xdr:cNvSpPr txBox="1"/>
          </xdr:nvSpPr>
          <xdr:spPr>
            <a:xfrm>
              <a:off x="3169920" y="10591800"/>
              <a:ext cx="991810" cy="2401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es-MX" sz="1100" b="0" i="1">
                      <a:latin typeface="Cambria Math" panose="02040503050406030204" pitchFamily="18" charset="0"/>
                    </a:rPr>
                    <m:t>a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𝑠𝑖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100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3</m:t>
                      </m:r>
                    </m:den>
                  </m:f>
                </m:oMath>
              </a14:m>
              <a:r>
                <a:rPr lang="es-MX" sz="1100"/>
                <a:t>=33</a:t>
              </a:r>
            </a:p>
          </xdr:txBody>
        </xdr:sp>
      </mc:Choice>
      <mc:Fallback xmlns="">
        <xdr:sp macro="" textlink="">
          <xdr:nvSpPr>
            <xdr:cNvPr id="15" name="CuadroTexto 14"/>
            <xdr:cNvSpPr txBox="1"/>
          </xdr:nvSpPr>
          <xdr:spPr>
            <a:xfrm>
              <a:off x="3169920" y="10591800"/>
              <a:ext cx="991810" cy="24019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No.</a:t>
              </a:r>
              <a:r>
                <a:rPr lang="es-MX" sz="1100" b="0" baseline="0"/>
                <a:t> </a:t>
              </a:r>
              <a:r>
                <a:rPr lang="es-MX" sz="1100" b="0" i="0">
                  <a:latin typeface="Cambria Math" panose="02040503050406030204" pitchFamily="18" charset="0"/>
                </a:rPr>
                <a:t>a𝑠𝑖=100/3</a:t>
              </a:r>
              <a:r>
                <a:rPr lang="es-MX" sz="1100"/>
                <a:t>=33</a:t>
              </a:r>
            </a:p>
          </xdr:txBody>
        </xdr:sp>
      </mc:Fallback>
    </mc:AlternateContent>
    <xdr:clientData/>
  </xdr:oneCellAnchor>
  <xdr:oneCellAnchor>
    <xdr:from>
      <xdr:col>0</xdr:col>
      <xdr:colOff>216569</xdr:colOff>
      <xdr:row>85</xdr:row>
      <xdr:rowOff>0</xdr:rowOff>
    </xdr:from>
    <xdr:ext cx="2675476" cy="26449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/>
            <xdr:cNvSpPr txBox="1"/>
          </xdr:nvSpPr>
          <xdr:spPr>
            <a:xfrm>
              <a:off x="1801529" y="16451580"/>
              <a:ext cx="2675476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15568.77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0.24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250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𝐾𝐺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/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𝐶𝑀</m:t>
                          </m:r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2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+</m:t>
                      </m:r>
                      <m:d>
                        <m:dPr>
                          <m:ctrlPr>
                            <a:rPr lang="es-MX" sz="1100" b="0" i="1">
                              <a:latin typeface="Cambria Math" panose="02040503050406030204" pitchFamily="18" charset="0"/>
                            </a:rPr>
                          </m:ctrlPr>
                        </m:dPr>
                        <m:e>
                          <m:r>
                            <a:rPr lang="es-MX" sz="1100" b="0" i="1">
                              <a:latin typeface="Cambria Math" panose="02040503050406030204" pitchFamily="18" charset="0"/>
                            </a:rPr>
                            <m:t>0.8</m:t>
                          </m:r>
                        </m:e>
                      </m:d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2000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𝐾𝐺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/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𝑀</m:t>
                      </m:r>
                      <m:r>
                        <a:rPr lang="es-MX" sz="1100" b="0" i="1">
                          <a:latin typeface="Cambria Math" panose="02040503050406030204" pitchFamily="18" charset="0"/>
                        </a:rPr>
                        <m:t>(0.01)</m:t>
                      </m:r>
                    </m:den>
                  </m:f>
                </m:oMath>
              </a14:m>
              <a:r>
                <a:rPr lang="es-MX" sz="1100"/>
                <a:t>=204.85</a:t>
              </a:r>
            </a:p>
          </xdr:txBody>
        </xdr:sp>
      </mc:Choice>
      <mc:Fallback xmlns="">
        <xdr:sp macro="" textlink="">
          <xdr:nvSpPr>
            <xdr:cNvPr id="16" name="CuadroTexto 15"/>
            <xdr:cNvSpPr txBox="1"/>
          </xdr:nvSpPr>
          <xdr:spPr>
            <a:xfrm>
              <a:off x="1801529" y="16451580"/>
              <a:ext cx="2675476" cy="2644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/>
                <a:t>AK=</a:t>
              </a:r>
              <a:r>
                <a:rPr lang="es-MX" sz="1100" b="0" i="0">
                  <a:latin typeface="Cambria Math" panose="02040503050406030204" pitchFamily="18" charset="0"/>
                </a:rPr>
                <a:t>15568.77/(0.24(250𝐾𝐺/𝐶𝑀2)+(0.8)2000𝐾𝐺/𝑀(0.01))</a:t>
              </a:r>
              <a:r>
                <a:rPr lang="es-MX" sz="1100"/>
                <a:t>=204.85</a:t>
              </a:r>
            </a:p>
          </xdr:txBody>
        </xdr:sp>
      </mc:Fallback>
    </mc:AlternateContent>
    <xdr:clientData/>
  </xdr:oneCellAnchor>
  <xdr:oneCellAnchor>
    <xdr:from>
      <xdr:col>0</xdr:col>
      <xdr:colOff>40106</xdr:colOff>
      <xdr:row>89</xdr:row>
      <xdr:rowOff>8021</xdr:rowOff>
    </xdr:from>
    <xdr:ext cx="1062407" cy="1934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/>
            <xdr:cNvSpPr txBox="1"/>
          </xdr:nvSpPr>
          <xdr:spPr>
            <a:xfrm>
              <a:off x="1625066" y="17191121"/>
              <a:ext cx="1062407" cy="193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𝑑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1=</m:t>
                  </m:r>
                  <m:rad>
                    <m:radPr>
                      <m:degHide m:val="on"/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radPr>
                    <m:deg/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205</m:t>
                      </m:r>
                    </m:e>
                  </m:rad>
                </m:oMath>
              </a14:m>
              <a:r>
                <a:rPr lang="es-MX" sz="1100"/>
                <a:t>=14.32</a:t>
              </a:r>
            </a:p>
          </xdr:txBody>
        </xdr:sp>
      </mc:Choice>
      <mc:Fallback xmlns="">
        <xdr:sp macro="" textlink="">
          <xdr:nvSpPr>
            <xdr:cNvPr id="17" name="CuadroTexto 16"/>
            <xdr:cNvSpPr txBox="1"/>
          </xdr:nvSpPr>
          <xdr:spPr>
            <a:xfrm>
              <a:off x="1625066" y="17191121"/>
              <a:ext cx="1062407" cy="193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𝑑1=</a:t>
              </a:r>
              <a:r>
                <a:rPr lang="es-MX" sz="1100" i="0">
                  <a:latin typeface="Cambria Math" panose="02040503050406030204" pitchFamily="18" charset="0"/>
                </a:rPr>
                <a:t>√</a:t>
              </a:r>
              <a:r>
                <a:rPr lang="es-MX" sz="1100" b="0" i="0">
                  <a:latin typeface="Cambria Math" panose="02040503050406030204" pitchFamily="18" charset="0"/>
                </a:rPr>
                <a:t>205</a:t>
              </a:r>
              <a:r>
                <a:rPr lang="es-MX" sz="1100"/>
                <a:t>=14.32</a:t>
              </a:r>
            </a:p>
          </xdr:txBody>
        </xdr:sp>
      </mc:Fallback>
    </mc:AlternateContent>
    <xdr:clientData/>
  </xdr:oneCellAnchor>
  <xdr:oneCellAnchor>
    <xdr:from>
      <xdr:col>0</xdr:col>
      <xdr:colOff>0</xdr:colOff>
      <xdr:row>91</xdr:row>
      <xdr:rowOff>0</xdr:rowOff>
    </xdr:from>
    <xdr:ext cx="193399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/>
            <xdr:cNvSpPr txBox="1"/>
          </xdr:nvSpPr>
          <xdr:spPr>
            <a:xfrm>
              <a:off x="1584960" y="1754886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=14.32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+4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=18.32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𝑐𝑚</m:t>
                    </m:r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18" name="CuadroTexto 17"/>
            <xdr:cNvSpPr txBox="1"/>
          </xdr:nvSpPr>
          <xdr:spPr>
            <a:xfrm>
              <a:off x="1584960" y="17548860"/>
              <a:ext cx="19339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b="0" i="0">
                  <a:latin typeface="Cambria Math" panose="02040503050406030204" pitchFamily="18" charset="0"/>
                </a:rPr>
                <a:t>𝑙=14.32𝑐𝑚+4𝑐𝑚=18.32𝑐𝑚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5</xdr:col>
      <xdr:colOff>0</xdr:colOff>
      <xdr:row>87</xdr:row>
      <xdr:rowOff>0</xdr:rowOff>
    </xdr:from>
    <xdr:ext cx="1930528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/>
            <xdr:cNvSpPr txBox="1"/>
          </xdr:nvSpPr>
          <xdr:spPr>
            <a:xfrm>
              <a:off x="5547360" y="1681734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d>
                    <m:dPr>
                      <m:ctrlPr>
                        <a:rPr lang="es-MX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0.01</m:t>
                      </m:r>
                    </m:e>
                  </m:d>
                  <m:r>
                    <a:rPr lang="es-MX" sz="1100" b="0" i="1">
                      <a:latin typeface="Cambria Math" panose="02040503050406030204" pitchFamily="18" charset="0"/>
                    </a:rPr>
                    <m:t>(14.32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𝑐𝑚</m:t>
                  </m:r>
                </m:oMath>
              </a14:m>
              <a:r>
                <a:rPr lang="es-MX" sz="1100"/>
                <a:t>)=0.14=0.15</a:t>
              </a:r>
            </a:p>
          </xdr:txBody>
        </xdr:sp>
      </mc:Choice>
      <mc:Fallback xmlns="">
        <xdr:sp macro="" textlink="">
          <xdr:nvSpPr>
            <xdr:cNvPr id="19" name="CuadroTexto 18"/>
            <xdr:cNvSpPr txBox="1"/>
          </xdr:nvSpPr>
          <xdr:spPr>
            <a:xfrm>
              <a:off x="5547360" y="16817340"/>
              <a:ext cx="1930528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As</a:t>
              </a:r>
              <a:r>
                <a:rPr lang="es-MX" sz="1100" b="0" i="0">
                  <a:latin typeface="Cambria Math" panose="02040503050406030204" pitchFamily="18" charset="0"/>
                </a:rPr>
                <a:t>=(0.01)(14.32𝑐𝑚</a:t>
              </a:r>
              <a:r>
                <a:rPr lang="es-MX" sz="1100"/>
                <a:t>)=0.14=0.15</a:t>
              </a:r>
            </a:p>
          </xdr:txBody>
        </xdr:sp>
      </mc:Fallback>
    </mc:AlternateContent>
    <xdr:clientData/>
  </xdr:oneCellAnchor>
  <xdr:oneCellAnchor>
    <xdr:from>
      <xdr:col>4</xdr:col>
      <xdr:colOff>778041</xdr:colOff>
      <xdr:row>88</xdr:row>
      <xdr:rowOff>176463</xdr:rowOff>
    </xdr:from>
    <xdr:ext cx="2045369" cy="242759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CuadroTexto 19"/>
            <xdr:cNvSpPr txBox="1"/>
          </xdr:nvSpPr>
          <xdr:spPr>
            <a:xfrm>
              <a:off x="5532921" y="17176683"/>
              <a:ext cx="2045369" cy="242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14:m>
                <m:oMath xmlns:m="http://schemas.openxmlformats.org/officeDocument/2006/math"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0.15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0.71</m:t>
                      </m:r>
                    </m:den>
                  </m:f>
                </m:oMath>
              </a14:m>
              <a:r>
                <a:rPr lang="es-MX" sz="1100"/>
                <a:t>=0.21=1 varilla</a:t>
              </a:r>
            </a:p>
          </xdr:txBody>
        </xdr:sp>
      </mc:Choice>
      <mc:Fallback xmlns="">
        <xdr:sp macro="" textlink="">
          <xdr:nvSpPr>
            <xdr:cNvPr id="20" name="CuadroTexto 19"/>
            <xdr:cNvSpPr txBox="1"/>
          </xdr:nvSpPr>
          <xdr:spPr>
            <a:xfrm>
              <a:off x="5532921" y="17176683"/>
              <a:ext cx="2045369" cy="24275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es-MX" sz="1100"/>
                <a:t>No. varillas=</a:t>
              </a:r>
              <a:r>
                <a:rPr lang="es-MX" sz="1100" b="0" i="0">
                  <a:latin typeface="Cambria Math" panose="02040503050406030204" pitchFamily="18" charset="0"/>
                </a:rPr>
                <a:t>0.15/0.71</a:t>
              </a:r>
              <a:r>
                <a:rPr lang="es-MX" sz="1100"/>
                <a:t>=0.21=1 varilla</a:t>
              </a:r>
            </a:p>
          </xdr:txBody>
        </xdr:sp>
      </mc:Fallback>
    </mc:AlternateContent>
    <xdr:clientData/>
  </xdr:oneCellAnchor>
  <xdr:oneCellAnchor>
    <xdr:from>
      <xdr:col>1</xdr:col>
      <xdr:colOff>8021</xdr:colOff>
      <xdr:row>112</xdr:row>
      <xdr:rowOff>24063</xdr:rowOff>
    </xdr:from>
    <xdr:ext cx="1495794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/>
            <xdr:cNvSpPr txBox="1"/>
          </xdr:nvSpPr>
          <xdr:spPr>
            <a:xfrm>
              <a:off x="2385461" y="2142864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unc>
                      <m:func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funcPr>
                      <m:fName>
                        <m:r>
                          <m:rPr>
                            <m:sty m:val="p"/>
                          </m:rPr>
                          <a:rPr lang="es-MX" sz="1100" b="0" i="0">
                            <a:latin typeface="Cambria Math" panose="02040503050406030204" pitchFamily="18" charset="0"/>
                          </a:rPr>
                          <m:t>h</m:t>
                        </m:r>
                        <m:r>
                          <a:rPr lang="es-MX" sz="1100" b="0" i="0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m:rPr>
                            <m:sty m:val="p"/>
                          </m:rPr>
                          <a:rPr lang="es-MX" sz="1100" i="0">
                            <a:latin typeface="Cambria Math" panose="02040503050406030204" pitchFamily="18" charset="0"/>
                          </a:rPr>
                          <m:t>tan</m:t>
                        </m:r>
                      </m:fName>
                      <m:e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60</m:t>
                        </m:r>
                        <m:d>
                          <m:dPr>
                            <m:ctrlPr>
                              <a:rPr lang="es-MX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s-MX" sz="1100" b="0" i="1">
                                <a:latin typeface="Cambria Math" panose="02040503050406030204" pitchFamily="18" charset="0"/>
                              </a:rPr>
                              <m:t>0.25</m:t>
                            </m:r>
                          </m:e>
                        </m:d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=0.43</m:t>
                        </m:r>
                      </m:e>
                    </m:func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21" name="CuadroTexto 20"/>
            <xdr:cNvSpPr txBox="1"/>
          </xdr:nvSpPr>
          <xdr:spPr>
            <a:xfrm>
              <a:off x="2385461" y="21428643"/>
              <a:ext cx="149579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MX" sz="1100" i="0">
                  <a:latin typeface="Cambria Math" panose="02040503050406030204" pitchFamily="18" charset="0"/>
                </a:rPr>
                <a:t>〖</a:t>
              </a:r>
              <a:r>
                <a:rPr lang="es-MX" sz="1100" b="0" i="0">
                  <a:latin typeface="Cambria Math" panose="02040503050406030204" pitchFamily="18" charset="0"/>
                </a:rPr>
                <a:t>h=</a:t>
              </a:r>
              <a:r>
                <a:rPr lang="es-MX" sz="1100" i="0">
                  <a:latin typeface="Cambria Math" panose="02040503050406030204" pitchFamily="18" charset="0"/>
                </a:rPr>
                <a:t>tan〗⁡〖</a:t>
              </a:r>
              <a:r>
                <a:rPr lang="es-MX" sz="1100" b="0" i="0">
                  <a:latin typeface="Cambria Math" panose="02040503050406030204" pitchFamily="18" charset="0"/>
                </a:rPr>
                <a:t>60(0.25)=0.43〗</a:t>
              </a:r>
              <a:endParaRPr lang="es-MX" sz="1100"/>
            </a:p>
          </xdr:txBody>
        </xdr:sp>
      </mc:Fallback>
    </mc:AlternateContent>
    <xdr:clientData/>
  </xdr:oneCellAnchor>
  <xdr:twoCellAnchor editAs="oneCell">
    <xdr:from>
      <xdr:col>9</xdr:col>
      <xdr:colOff>96520</xdr:colOff>
      <xdr:row>19</xdr:row>
      <xdr:rowOff>93979</xdr:rowOff>
    </xdr:from>
    <xdr:to>
      <xdr:col>10</xdr:col>
      <xdr:colOff>914400</xdr:colOff>
      <xdr:row>32</xdr:row>
      <xdr:rowOff>152258</xdr:rowOff>
    </xdr:to>
    <xdr:pic>
      <xdr:nvPicPr>
        <xdr:cNvPr id="23" name="Imagen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74" t="37809" r="72518" b="35689"/>
        <a:stretch/>
      </xdr:blipFill>
      <xdr:spPr bwMode="auto">
        <a:xfrm>
          <a:off x="8135620" y="8907779"/>
          <a:ext cx="2557780" cy="2699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35560</xdr:colOff>
      <xdr:row>33</xdr:row>
      <xdr:rowOff>67453</xdr:rowOff>
    </xdr:from>
    <xdr:to>
      <xdr:col>11</xdr:col>
      <xdr:colOff>12206</xdr:colOff>
      <xdr:row>48</xdr:row>
      <xdr:rowOff>127000</xdr:rowOff>
    </xdr:to>
    <xdr:pic>
      <xdr:nvPicPr>
        <xdr:cNvPr id="26" name="Imagen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313" t="39694" r="36701" b="26619"/>
        <a:stretch/>
      </xdr:blipFill>
      <xdr:spPr bwMode="auto">
        <a:xfrm>
          <a:off x="5610860" y="11726053"/>
          <a:ext cx="5539246" cy="3107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403860</xdr:colOff>
      <xdr:row>100</xdr:row>
      <xdr:rowOff>160020</xdr:rowOff>
    </xdr:from>
    <xdr:to>
      <xdr:col>10</xdr:col>
      <xdr:colOff>924560</xdr:colOff>
      <xdr:row>109</xdr:row>
      <xdr:rowOff>39169</xdr:rowOff>
    </xdr:to>
    <xdr:pic>
      <xdr:nvPicPr>
        <xdr:cNvPr id="28" name="Imagen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33" t="50151" r="29213" b="23053"/>
        <a:stretch/>
      </xdr:blipFill>
      <xdr:spPr bwMode="auto">
        <a:xfrm>
          <a:off x="7246620" y="19210020"/>
          <a:ext cx="4724400" cy="1748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1089660</xdr:colOff>
      <xdr:row>69</xdr:row>
      <xdr:rowOff>91440</xdr:rowOff>
    </xdr:from>
    <xdr:to>
      <xdr:col>9</xdr:col>
      <xdr:colOff>956163</xdr:colOff>
      <xdr:row>85</xdr:row>
      <xdr:rowOff>180340</xdr:rowOff>
    </xdr:to>
    <xdr:pic>
      <xdr:nvPicPr>
        <xdr:cNvPr id="29" name="Imagen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590" t="24735" r="30054" b="11308"/>
        <a:stretch/>
      </xdr:blipFill>
      <xdr:spPr bwMode="auto">
        <a:xfrm>
          <a:off x="7932420" y="13472160"/>
          <a:ext cx="2335383" cy="3436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240634</xdr:colOff>
      <xdr:row>120</xdr:row>
      <xdr:rowOff>24064</xdr:rowOff>
    </xdr:from>
    <xdr:to>
      <xdr:col>1</xdr:col>
      <xdr:colOff>778044</xdr:colOff>
      <xdr:row>121</xdr:row>
      <xdr:rowOff>127001</xdr:rowOff>
    </xdr:to>
    <xdr:pic>
      <xdr:nvPicPr>
        <xdr:cNvPr id="27" name="Imagen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21" t="36875" r="44557" b="49573"/>
        <a:stretch/>
      </xdr:blipFill>
      <xdr:spPr bwMode="auto">
        <a:xfrm>
          <a:off x="2618074" y="24507124"/>
          <a:ext cx="537410" cy="311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8022</xdr:colOff>
      <xdr:row>125</xdr:row>
      <xdr:rowOff>64169</xdr:rowOff>
    </xdr:from>
    <xdr:ext cx="768095" cy="32028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CuadroTexto 29"/>
            <xdr:cNvSpPr txBox="1"/>
          </xdr:nvSpPr>
          <xdr:spPr>
            <a:xfrm>
              <a:off x="1592982" y="25461629"/>
              <a:ext cx="768095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MX" sz="1100" b="0" i="1">
                        <a:latin typeface="Cambria Math" panose="02040503050406030204" pitchFamily="18" charset="0"/>
                      </a:rPr>
                      <m:t>𝐹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𝑎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MX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es-MX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𝑤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.</m:t>
                        </m:r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𝑙</m:t>
                        </m:r>
                      </m:num>
                      <m:den>
                        <m:r>
                          <a:rPr lang="es-MX" sz="1100" b="0" i="1">
                            <a:latin typeface="Cambria Math" panose="02040503050406030204" pitchFamily="18" charset="0"/>
                          </a:rPr>
                          <m:t>2</m:t>
                        </m:r>
                      </m:den>
                    </m:f>
                  </m:oMath>
                </m:oMathPara>
              </a14:m>
              <a:endParaRPr lang="es-MX" sz="1100"/>
            </a:p>
          </xdr:txBody>
        </xdr:sp>
      </mc:Choice>
      <mc:Fallback xmlns="">
        <xdr:sp macro="" textlink="">
          <xdr:nvSpPr>
            <xdr:cNvPr id="30" name="CuadroTexto 29"/>
            <xdr:cNvSpPr txBox="1"/>
          </xdr:nvSpPr>
          <xdr:spPr>
            <a:xfrm>
              <a:off x="1592982" y="25461629"/>
              <a:ext cx="768095" cy="3202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 i="0">
                  <a:latin typeface="Cambria Math" panose="02040503050406030204" pitchFamily="18" charset="0"/>
                </a:rPr>
                <a:t>𝐹 𝑎 𝐻=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𝑤.𝑙)/2</a:t>
              </a:r>
              <a:endParaRPr lang="es-MX" sz="1100"/>
            </a:p>
          </xdr:txBody>
        </xdr:sp>
      </mc:Fallback>
    </mc:AlternateContent>
    <xdr:clientData/>
  </xdr:oneCellAnchor>
  <xdr:oneCellAnchor>
    <xdr:from>
      <xdr:col>0</xdr:col>
      <xdr:colOff>24063</xdr:colOff>
      <xdr:row>127</xdr:row>
      <xdr:rowOff>176463</xdr:rowOff>
    </xdr:from>
    <xdr:ext cx="2207143" cy="24173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/>
            <xdr:cNvSpPr txBox="1"/>
          </xdr:nvSpPr>
          <xdr:spPr>
            <a:xfrm>
              <a:off x="1609023" y="24179463"/>
              <a:ext cx="2207143" cy="2417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F</a:t>
              </a:r>
              <a14:m>
                <m:oMath xmlns:m="http://schemas.openxmlformats.org/officeDocument/2006/math"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𝑎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𝐻</m:t>
                  </m:r>
                  <m:r>
                    <a:rPr lang="es-MX" sz="1100" b="0" i="1">
                      <a:latin typeface="Cambria Math" panose="02040503050406030204" pitchFamily="18" charset="0"/>
                    </a:rPr>
                    <m:t>=</m:t>
                  </m:r>
                  <m:f>
                    <m:fPr>
                      <m:ctrlPr>
                        <a:rPr lang="es-MX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es-MX" sz="1100" b="0" i="1">
                          <a:latin typeface="Cambria Math" panose="02040503050406030204" pitchFamily="18" charset="0"/>
                        </a:rPr>
                        <m:t>1195.66∗3.64</m:t>
                      </m:r>
                    </m:num>
                    <m:den>
                      <m:r>
                        <a:rPr lang="es-MX" sz="1100" b="0" i="1">
                          <a:latin typeface="Cambria Math" panose="02040503050406030204" pitchFamily="18" charset="0"/>
                        </a:rPr>
                        <m:t>2</m:t>
                      </m:r>
                    </m:den>
                  </m:f>
                  <m:r>
                    <a:rPr lang="es-MX" sz="1100" b="0" i="1">
                      <a:latin typeface="Cambria Math" panose="02040503050406030204" pitchFamily="18" charset="0"/>
                    </a:rPr>
                    <m:t>=2176.10</m:t>
                  </m:r>
                </m:oMath>
              </a14:m>
              <a:r>
                <a:rPr lang="es-MX" sz="1100"/>
                <a:t> kg/m2</a:t>
              </a:r>
            </a:p>
          </xdr:txBody>
        </xdr:sp>
      </mc:Choice>
      <mc:Fallback xmlns="">
        <xdr:sp macro="" textlink="">
          <xdr:nvSpPr>
            <xdr:cNvPr id="31" name="CuadroTexto 30"/>
            <xdr:cNvSpPr txBox="1"/>
          </xdr:nvSpPr>
          <xdr:spPr>
            <a:xfrm>
              <a:off x="1609023" y="24179463"/>
              <a:ext cx="2207143" cy="24173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s-MX" sz="1100" b="0"/>
                <a:t>F</a:t>
              </a:r>
              <a:r>
                <a:rPr lang="es-MX" sz="1100" b="0" i="0">
                  <a:latin typeface="Cambria Math" panose="02040503050406030204" pitchFamily="18" charset="0"/>
                </a:rPr>
                <a:t> 𝑎 𝐻=</a:t>
              </a:r>
              <a:r>
                <a:rPr lang="es-MX" sz="1100" i="0">
                  <a:latin typeface="Cambria Math" panose="02040503050406030204" pitchFamily="18" charset="0"/>
                </a:rPr>
                <a:t>(</a:t>
              </a:r>
              <a:r>
                <a:rPr lang="es-MX" sz="1100" b="0" i="0">
                  <a:latin typeface="Cambria Math" panose="02040503050406030204" pitchFamily="18" charset="0"/>
                </a:rPr>
                <a:t>1195.66∗3.64)/2=2176.10</a:t>
              </a:r>
              <a:r>
                <a:rPr lang="es-MX" sz="1100"/>
                <a:t> kg/m2</a:t>
              </a:r>
            </a:p>
          </xdr:txBody>
        </xdr:sp>
      </mc:Fallback>
    </mc:AlternateContent>
    <xdr:clientData/>
  </xdr:oneCellAnchor>
  <xdr:twoCellAnchor editAs="oneCell">
    <xdr:from>
      <xdr:col>4</xdr:col>
      <xdr:colOff>0</xdr:colOff>
      <xdr:row>120</xdr:row>
      <xdr:rowOff>7620</xdr:rowOff>
    </xdr:from>
    <xdr:to>
      <xdr:col>6</xdr:col>
      <xdr:colOff>1196340</xdr:colOff>
      <xdr:row>125</xdr:row>
      <xdr:rowOff>40164</xdr:rowOff>
    </xdr:to>
    <xdr:pic>
      <xdr:nvPicPr>
        <xdr:cNvPr id="22" name="Imagen 21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2545" t="32967" r="27449" b="42585"/>
        <a:stretch/>
      </xdr:blipFill>
      <xdr:spPr>
        <a:xfrm>
          <a:off x="5036820" y="22730460"/>
          <a:ext cx="3124200" cy="107394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128</xdr:row>
      <xdr:rowOff>60960</xdr:rowOff>
    </xdr:from>
    <xdr:to>
      <xdr:col>6</xdr:col>
      <xdr:colOff>1257300</xdr:colOff>
      <xdr:row>132</xdr:row>
      <xdr:rowOff>71591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1420" t="33634" r="30825" b="48586"/>
        <a:stretch/>
      </xdr:blipFill>
      <xdr:spPr>
        <a:xfrm>
          <a:off x="5036820" y="24246840"/>
          <a:ext cx="3185160" cy="843751"/>
        </a:xfrm>
        <a:prstGeom prst="rect">
          <a:avLst/>
        </a:prstGeom>
      </xdr:spPr>
    </xdr:pic>
    <xdr:clientData/>
  </xdr:twoCellAnchor>
  <xdr:twoCellAnchor editAs="oneCell">
    <xdr:from>
      <xdr:col>4</xdr:col>
      <xdr:colOff>7621</xdr:colOff>
      <xdr:row>135</xdr:row>
      <xdr:rowOff>0</xdr:rowOff>
    </xdr:from>
    <xdr:to>
      <xdr:col>6</xdr:col>
      <xdr:colOff>259081</xdr:colOff>
      <xdr:row>147</xdr:row>
      <xdr:rowOff>74002</xdr:rowOff>
    </xdr:to>
    <xdr:pic>
      <xdr:nvPicPr>
        <xdr:cNvPr id="25" name="Imagen 24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7087" t="17483" r="35951" b="25696"/>
        <a:stretch/>
      </xdr:blipFill>
      <xdr:spPr>
        <a:xfrm>
          <a:off x="5044441" y="25466040"/>
          <a:ext cx="2179320" cy="2583522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151</xdr:row>
      <xdr:rowOff>15240</xdr:rowOff>
    </xdr:from>
    <xdr:to>
      <xdr:col>6</xdr:col>
      <xdr:colOff>1278487</xdr:colOff>
      <xdr:row>160</xdr:row>
      <xdr:rowOff>63500</xdr:rowOff>
    </xdr:to>
    <xdr:pic>
      <xdr:nvPicPr>
        <xdr:cNvPr id="33" name="Imagen 3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6421" t="17928" r="34825" b="51698"/>
        <a:stretch/>
      </xdr:blipFill>
      <xdr:spPr>
        <a:xfrm>
          <a:off x="5029200" y="28407360"/>
          <a:ext cx="3244447" cy="19278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267402</xdr:colOff>
      <xdr:row>1</xdr:row>
      <xdr:rowOff>114300</xdr:rowOff>
    </xdr:to>
    <xdr:pic>
      <xdr:nvPicPr>
        <xdr:cNvPr id="34" name="Imagen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925002" cy="1041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1130301</xdr:colOff>
      <xdr:row>0</xdr:row>
      <xdr:rowOff>114300</xdr:rowOff>
    </xdr:from>
    <xdr:to>
      <xdr:col>10</xdr:col>
      <xdr:colOff>1276319</xdr:colOff>
      <xdr:row>0</xdr:row>
      <xdr:rowOff>876300</xdr:rowOff>
    </xdr:to>
    <xdr:pic>
      <xdr:nvPicPr>
        <xdr:cNvPr id="35" name="Imagen 34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9401" y="114300"/>
          <a:ext cx="1885918" cy="76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6</xdr:row>
      <xdr:rowOff>83820</xdr:rowOff>
    </xdr:from>
    <xdr:to>
      <xdr:col>3</xdr:col>
      <xdr:colOff>231215</xdr:colOff>
      <xdr:row>14</xdr:row>
      <xdr:rowOff>106680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24" t="27444" r="61215" b="40636"/>
        <a:stretch/>
      </xdr:blipFill>
      <xdr:spPr bwMode="auto">
        <a:xfrm>
          <a:off x="99060" y="1181100"/>
          <a:ext cx="2509595" cy="1615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106680</xdr:rowOff>
    </xdr:from>
    <xdr:to>
      <xdr:col>3</xdr:col>
      <xdr:colOff>365760</xdr:colOff>
      <xdr:row>26</xdr:row>
      <xdr:rowOff>140905</xdr:rowOff>
    </xdr:to>
    <xdr:pic>
      <xdr:nvPicPr>
        <xdr:cNvPr id="3" name="Imagen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52" t="30630" r="29352" b="30145"/>
        <a:stretch/>
      </xdr:blipFill>
      <xdr:spPr bwMode="auto">
        <a:xfrm>
          <a:off x="0" y="3215640"/>
          <a:ext cx="2743200" cy="168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175260</xdr:rowOff>
    </xdr:from>
    <xdr:to>
      <xdr:col>3</xdr:col>
      <xdr:colOff>713563</xdr:colOff>
      <xdr:row>39</xdr:row>
      <xdr:rowOff>0</xdr:rowOff>
    </xdr:to>
    <xdr:pic>
      <xdr:nvPicPr>
        <xdr:cNvPr id="4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96" t="47821" r="32162" b="27724"/>
        <a:stretch/>
      </xdr:blipFill>
      <xdr:spPr bwMode="auto">
        <a:xfrm>
          <a:off x="0" y="5661660"/>
          <a:ext cx="3091003" cy="183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144780</xdr:rowOff>
    </xdr:from>
    <xdr:to>
      <xdr:col>3</xdr:col>
      <xdr:colOff>754476</xdr:colOff>
      <xdr:row>51</xdr:row>
      <xdr:rowOff>68580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9" t="23487" r="28650" b="19129"/>
        <a:stretch/>
      </xdr:blipFill>
      <xdr:spPr bwMode="auto">
        <a:xfrm>
          <a:off x="0" y="7459980"/>
          <a:ext cx="3131916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441960</xdr:colOff>
      <xdr:row>50</xdr:row>
      <xdr:rowOff>127000</xdr:rowOff>
    </xdr:from>
    <xdr:to>
      <xdr:col>7</xdr:col>
      <xdr:colOff>1204461</xdr:colOff>
      <xdr:row>67</xdr:row>
      <xdr:rowOff>137160</xdr:rowOff>
    </xdr:to>
    <xdr:pic>
      <xdr:nvPicPr>
        <xdr:cNvPr id="6" name="Imagen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3" t="22034" r="17720" b="22760"/>
        <a:stretch/>
      </xdr:blipFill>
      <xdr:spPr bwMode="auto">
        <a:xfrm>
          <a:off x="441960" y="10502900"/>
          <a:ext cx="6566401" cy="304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786332</xdr:colOff>
      <xdr:row>0</xdr:row>
      <xdr:rowOff>838200</xdr:rowOff>
    </xdr:to>
    <xdr:pic>
      <xdr:nvPicPr>
        <xdr:cNvPr id="7" name="Imagen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148532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25400</xdr:colOff>
      <xdr:row>0</xdr:row>
      <xdr:rowOff>0</xdr:rowOff>
    </xdr:from>
    <xdr:to>
      <xdr:col>8</xdr:col>
      <xdr:colOff>630981</xdr:colOff>
      <xdr:row>0</xdr:row>
      <xdr:rowOff>647700</xdr:rowOff>
    </xdr:to>
    <xdr:pic>
      <xdr:nvPicPr>
        <xdr:cNvPr id="8" name="Imagen 7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7200" y="0"/>
          <a:ext cx="1837481" cy="647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73660</xdr:rowOff>
    </xdr:from>
    <xdr:to>
      <xdr:col>3</xdr:col>
      <xdr:colOff>878166</xdr:colOff>
      <xdr:row>24</xdr:row>
      <xdr:rowOff>81280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54" t="41647" r="33411" b="28693"/>
        <a:stretch/>
      </xdr:blipFill>
      <xdr:spPr bwMode="auto">
        <a:xfrm>
          <a:off x="0" y="3248660"/>
          <a:ext cx="3240366" cy="1963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119380</xdr:rowOff>
    </xdr:from>
    <xdr:to>
      <xdr:col>8</xdr:col>
      <xdr:colOff>1123325</xdr:colOff>
      <xdr:row>57</xdr:row>
      <xdr:rowOff>160020</xdr:rowOff>
    </xdr:to>
    <xdr:pic>
      <xdr:nvPicPr>
        <xdr:cNvPr id="3" name="Imagen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8" t="73027" r="46987" b="10247"/>
        <a:stretch/>
      </xdr:blipFill>
      <xdr:spPr bwMode="auto">
        <a:xfrm>
          <a:off x="0" y="7396480"/>
          <a:ext cx="7460625" cy="377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111760</xdr:rowOff>
    </xdr:from>
    <xdr:to>
      <xdr:col>4</xdr:col>
      <xdr:colOff>701381</xdr:colOff>
      <xdr:row>39</xdr:row>
      <xdr:rowOff>58420</xdr:rowOff>
    </xdr:to>
    <xdr:pic>
      <xdr:nvPicPr>
        <xdr:cNvPr id="4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27" t="41931" r="47253" b="36985"/>
        <a:stretch/>
      </xdr:blipFill>
      <xdr:spPr bwMode="auto">
        <a:xfrm>
          <a:off x="0" y="5064760"/>
          <a:ext cx="4130381" cy="2435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1053702</xdr:colOff>
      <xdr:row>2</xdr:row>
      <xdr:rowOff>38100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415902" cy="901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1155700</xdr:colOff>
      <xdr:row>0</xdr:row>
      <xdr:rowOff>0</xdr:rowOff>
    </xdr:from>
    <xdr:to>
      <xdr:col>9</xdr:col>
      <xdr:colOff>1281221</xdr:colOff>
      <xdr:row>1</xdr:row>
      <xdr:rowOff>431800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0" y="0"/>
          <a:ext cx="1890821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63500</xdr:rowOff>
    </xdr:from>
    <xdr:to>
      <xdr:col>5</xdr:col>
      <xdr:colOff>327660</xdr:colOff>
      <xdr:row>16</xdr:row>
      <xdr:rowOff>90220</xdr:rowOff>
    </xdr:to>
    <xdr:pic>
      <xdr:nvPicPr>
        <xdr:cNvPr id="2" name="Imagen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96" t="43463" r="40692" b="24381"/>
        <a:stretch/>
      </xdr:blipFill>
      <xdr:spPr bwMode="auto">
        <a:xfrm>
          <a:off x="0" y="1816100"/>
          <a:ext cx="3997960" cy="2363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762000</xdr:colOff>
      <xdr:row>23</xdr:row>
      <xdr:rowOff>175260</xdr:rowOff>
    </xdr:from>
    <xdr:to>
      <xdr:col>5</xdr:col>
      <xdr:colOff>457200</xdr:colOff>
      <xdr:row>32</xdr:row>
      <xdr:rowOff>87699</xdr:rowOff>
    </xdr:to>
    <xdr:pic>
      <xdr:nvPicPr>
        <xdr:cNvPr id="3" name="Imagen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6" t="24092" r="16081" b="29903"/>
        <a:stretch/>
      </xdr:blipFill>
      <xdr:spPr bwMode="auto">
        <a:xfrm>
          <a:off x="762000" y="4381500"/>
          <a:ext cx="3383280" cy="1558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154940</xdr:rowOff>
    </xdr:from>
    <xdr:to>
      <xdr:col>7</xdr:col>
      <xdr:colOff>619882</xdr:colOff>
      <xdr:row>49</xdr:row>
      <xdr:rowOff>132080</xdr:rowOff>
    </xdr:to>
    <xdr:pic>
      <xdr:nvPicPr>
        <xdr:cNvPr id="4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58" t="37046" r="41217" b="30024"/>
        <a:stretch/>
      </xdr:blipFill>
      <xdr:spPr bwMode="auto">
        <a:xfrm>
          <a:off x="0" y="6911340"/>
          <a:ext cx="6652382" cy="3177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412098</xdr:colOff>
      <xdr:row>1</xdr:row>
      <xdr:rowOff>749300</xdr:rowOff>
    </xdr:to>
    <xdr:pic>
      <xdr:nvPicPr>
        <xdr:cNvPr id="5" name="Imagen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3294998" cy="927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952500</xdr:colOff>
      <xdr:row>0</xdr:row>
      <xdr:rowOff>38100</xdr:rowOff>
    </xdr:from>
    <xdr:to>
      <xdr:col>7</xdr:col>
      <xdr:colOff>1314241</xdr:colOff>
      <xdr:row>1</xdr:row>
      <xdr:rowOff>546100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00" y="38100"/>
          <a:ext cx="1936541" cy="685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137160</xdr:rowOff>
    </xdr:from>
    <xdr:to>
      <xdr:col>4</xdr:col>
      <xdr:colOff>231140</xdr:colOff>
      <xdr:row>20</xdr:row>
      <xdr:rowOff>7620</xdr:rowOff>
    </xdr:to>
    <xdr:pic>
      <xdr:nvPicPr>
        <xdr:cNvPr id="3" name="Imagen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09" t="19734" r="25449" b="41646"/>
        <a:stretch/>
      </xdr:blipFill>
      <xdr:spPr bwMode="auto">
        <a:xfrm>
          <a:off x="0" y="1234440"/>
          <a:ext cx="5265420" cy="2430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990600</xdr:colOff>
      <xdr:row>1</xdr:row>
      <xdr:rowOff>0</xdr:rowOff>
    </xdr:to>
    <xdr:pic>
      <xdr:nvPicPr>
        <xdr:cNvPr id="4" name="Imagen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" t="-12585" r="-1415" b="-44352"/>
        <a:stretch/>
      </xdr:blipFill>
      <xdr:spPr bwMode="auto">
        <a:xfrm>
          <a:off x="0" y="0"/>
          <a:ext cx="2794000" cy="711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333333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0C0C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736600</xdr:colOff>
      <xdr:row>0</xdr:row>
      <xdr:rowOff>0</xdr:rowOff>
    </xdr:from>
    <xdr:to>
      <xdr:col>6</xdr:col>
      <xdr:colOff>1542841</xdr:colOff>
      <xdr:row>0</xdr:row>
      <xdr:rowOff>609600</xdr:rowOff>
    </xdr:to>
    <xdr:pic>
      <xdr:nvPicPr>
        <xdr:cNvPr id="5" name="Imagen 4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7800" y="0"/>
          <a:ext cx="1593641" cy="60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..\..\..\NORMAS\DOC.%20NORMAS\Tomo_III_An_lisis_para_Dise_o_por_VIENTO_V_2.1.pdf" TargetMode="External"/><Relationship Id="rId1" Type="http://schemas.openxmlformats.org/officeDocument/2006/relationships/hyperlink" Target="..\..\..\NORMAS\DOC.%20NORMAS\Tomo_II_An_lisis_para_Dise_o_por_SISMO_2.1.pdf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8"/>
  <sheetViews>
    <sheetView tabSelected="1" view="pageBreakPreview" topLeftCell="A103" zoomScale="60" zoomScaleNormal="95" workbookViewId="0">
      <selection activeCell="H131" sqref="H131"/>
    </sheetView>
  </sheetViews>
  <sheetFormatPr baseColWidth="10" defaultRowHeight="14.4" x14ac:dyDescent="0.3"/>
  <cols>
    <col min="1" max="1" width="10.44140625" customWidth="1"/>
    <col min="2" max="2" width="13.6640625" customWidth="1"/>
    <col min="3" max="3" width="6.77734375" customWidth="1"/>
    <col min="4" max="4" width="16.77734375" customWidth="1"/>
    <col min="5" max="5" width="15.77734375" customWidth="1"/>
    <col min="6" max="6" width="14.5546875" customWidth="1"/>
    <col min="7" max="7" width="19.21875" customWidth="1"/>
    <col min="8" max="8" width="18.88671875" customWidth="1"/>
    <col min="9" max="9" width="87.109375" customWidth="1"/>
    <col min="10" max="10" width="27.5546875" customWidth="1"/>
    <col min="11" max="11" width="19" customWidth="1"/>
  </cols>
  <sheetData>
    <row r="1" spans="1:12" ht="57.6" customHeight="1" x14ac:dyDescent="0.35">
      <c r="A1" s="95" t="s">
        <v>157</v>
      </c>
      <c r="B1" s="95"/>
      <c r="C1" s="95"/>
      <c r="D1" s="95"/>
      <c r="E1" s="95"/>
      <c r="F1" s="95"/>
      <c r="G1" s="95"/>
      <c r="H1" s="95"/>
      <c r="I1" s="95"/>
      <c r="J1" s="95"/>
    </row>
    <row r="2" spans="1:12" ht="20.399999999999999" customHeight="1" x14ac:dyDescent="0.3">
      <c r="A2" s="97" t="s">
        <v>149</v>
      </c>
      <c r="B2" s="97"/>
      <c r="C2" s="97"/>
      <c r="D2" s="97"/>
      <c r="E2" s="97"/>
      <c r="F2" s="97"/>
      <c r="G2" s="97"/>
      <c r="H2" s="97"/>
      <c r="I2" s="97"/>
      <c r="J2" s="49"/>
      <c r="K2" s="49"/>
      <c r="L2" s="5"/>
    </row>
    <row r="3" spans="1:12" ht="28.8" customHeight="1" x14ac:dyDescent="0.3">
      <c r="A3" s="99" t="s">
        <v>147</v>
      </c>
      <c r="B3" s="99"/>
      <c r="C3" s="99"/>
      <c r="D3" s="99"/>
      <c r="E3" s="99"/>
      <c r="F3" s="99"/>
      <c r="G3" s="99"/>
      <c r="H3" s="99"/>
      <c r="I3" s="99"/>
      <c r="J3" s="49"/>
      <c r="K3" s="49"/>
      <c r="L3" s="5"/>
    </row>
    <row r="4" spans="1:12" ht="45.6" customHeight="1" x14ac:dyDescent="0.3">
      <c r="A4" s="98" t="s">
        <v>275</v>
      </c>
      <c r="B4" s="98"/>
      <c r="C4" s="98"/>
      <c r="D4" s="98"/>
      <c r="E4" s="98"/>
      <c r="F4" s="98"/>
      <c r="G4" s="98"/>
      <c r="H4" s="98"/>
      <c r="I4" s="98"/>
      <c r="J4" s="49"/>
      <c r="K4" s="49"/>
      <c r="L4" s="5"/>
    </row>
    <row r="5" spans="1:12" ht="27.6" customHeight="1" x14ac:dyDescent="0.3">
      <c r="A5" s="98" t="s">
        <v>148</v>
      </c>
      <c r="B5" s="98"/>
      <c r="C5" s="98"/>
      <c r="D5" s="98"/>
      <c r="E5" s="98"/>
      <c r="F5" s="98"/>
      <c r="G5" s="98"/>
      <c r="H5" s="98"/>
      <c r="I5" s="98"/>
      <c r="J5" s="49"/>
      <c r="K5" s="49"/>
      <c r="L5" s="5"/>
    </row>
    <row r="6" spans="1:12" ht="29.4" customHeight="1" x14ac:dyDescent="0.3">
      <c r="A6" s="98" t="s">
        <v>156</v>
      </c>
      <c r="B6" s="98"/>
      <c r="C6" s="98"/>
      <c r="D6" s="98"/>
      <c r="E6" s="98"/>
      <c r="F6" s="98"/>
      <c r="G6" s="98"/>
      <c r="H6" s="98"/>
      <c r="I6" s="98"/>
      <c r="J6" s="50" t="s">
        <v>154</v>
      </c>
      <c r="K6" s="50" t="s">
        <v>155</v>
      </c>
      <c r="L6" s="5"/>
    </row>
    <row r="7" spans="1:12" ht="114.6" customHeight="1" x14ac:dyDescent="0.3">
      <c r="A7" s="98" t="s">
        <v>281</v>
      </c>
      <c r="B7" s="98"/>
      <c r="C7" s="98"/>
      <c r="D7" s="98"/>
      <c r="E7" s="98"/>
      <c r="F7" s="98"/>
      <c r="G7" s="98"/>
      <c r="H7" s="98"/>
      <c r="I7" s="98"/>
      <c r="J7" s="51"/>
      <c r="K7" s="49"/>
      <c r="L7" s="5"/>
    </row>
    <row r="8" spans="1:12" ht="15.6" x14ac:dyDescent="0.3">
      <c r="A8" s="51"/>
      <c r="B8" s="51"/>
      <c r="C8" s="51"/>
      <c r="D8" s="51"/>
      <c r="E8" s="51"/>
      <c r="F8" s="51"/>
      <c r="G8" s="51"/>
      <c r="H8" s="51"/>
      <c r="I8" s="51"/>
      <c r="J8" s="51"/>
      <c r="K8" s="49"/>
      <c r="L8" s="5"/>
    </row>
    <row r="9" spans="1:12" ht="15.6" x14ac:dyDescent="0.3">
      <c r="A9" s="100" t="s">
        <v>75</v>
      </c>
      <c r="B9" s="100"/>
      <c r="C9" s="100"/>
      <c r="D9" s="100"/>
      <c r="E9" s="100"/>
      <c r="F9" s="49"/>
      <c r="G9" s="49"/>
      <c r="H9" s="49"/>
      <c r="I9" s="49"/>
      <c r="J9" s="49"/>
      <c r="K9" s="49"/>
      <c r="L9" s="5"/>
    </row>
    <row r="10" spans="1:12" ht="15.6" x14ac:dyDescent="0.3">
      <c r="A10" s="101" t="s">
        <v>9</v>
      </c>
      <c r="B10" s="102"/>
      <c r="C10" s="102"/>
      <c r="D10" s="103"/>
      <c r="E10" s="52" t="s">
        <v>76</v>
      </c>
      <c r="F10" s="49"/>
      <c r="G10" s="49"/>
      <c r="H10" s="49"/>
      <c r="I10" s="49"/>
      <c r="J10" s="49"/>
      <c r="K10" s="49"/>
      <c r="L10" s="5"/>
    </row>
    <row r="11" spans="1:12" ht="15.6" x14ac:dyDescent="0.3">
      <c r="A11" s="101" t="s">
        <v>77</v>
      </c>
      <c r="B11" s="102"/>
      <c r="C11" s="102"/>
      <c r="D11" s="103"/>
      <c r="E11" s="52" t="s">
        <v>78</v>
      </c>
      <c r="F11" s="49"/>
      <c r="G11" s="49"/>
      <c r="H11" s="49"/>
      <c r="I11" s="49"/>
      <c r="J11" s="49"/>
      <c r="K11" s="49"/>
      <c r="L11" s="5"/>
    </row>
    <row r="12" spans="1:12" ht="15.6" x14ac:dyDescent="0.3">
      <c r="A12" s="101" t="s">
        <v>80</v>
      </c>
      <c r="B12" s="102"/>
      <c r="C12" s="102"/>
      <c r="D12" s="103"/>
      <c r="E12" s="52" t="s">
        <v>79</v>
      </c>
      <c r="F12" s="49"/>
      <c r="G12" s="49"/>
      <c r="H12" s="49"/>
      <c r="I12" s="49"/>
      <c r="J12" s="49"/>
      <c r="K12" s="49"/>
      <c r="L12" s="5"/>
    </row>
    <row r="13" spans="1:12" ht="13.2" customHeight="1" x14ac:dyDescent="0.3">
      <c r="A13" s="101" t="s">
        <v>132</v>
      </c>
      <c r="B13" s="102"/>
      <c r="C13" s="102"/>
      <c r="D13" s="103"/>
      <c r="E13" s="53" t="s">
        <v>133</v>
      </c>
      <c r="F13" s="49"/>
      <c r="G13" s="49"/>
      <c r="H13" s="49"/>
      <c r="I13" s="49"/>
      <c r="J13" s="49"/>
      <c r="K13" s="49"/>
      <c r="L13" s="5"/>
    </row>
    <row r="14" spans="1:12" ht="15.6" x14ac:dyDescent="0.3">
      <c r="A14" s="54"/>
      <c r="B14" s="55"/>
      <c r="C14" s="55"/>
      <c r="D14" s="55"/>
      <c r="E14" s="56"/>
      <c r="F14" s="49"/>
      <c r="G14" s="49"/>
      <c r="H14" s="49"/>
      <c r="I14" s="49"/>
      <c r="J14" s="49"/>
      <c r="K14" s="49"/>
      <c r="L14" s="5"/>
    </row>
    <row r="15" spans="1:12" ht="15.6" x14ac:dyDescent="0.3">
      <c r="A15" s="96" t="s">
        <v>85</v>
      </c>
      <c r="B15" s="96"/>
      <c r="C15" s="96"/>
      <c r="D15" s="96"/>
      <c r="E15" s="96"/>
      <c r="F15" s="96"/>
      <c r="G15" s="96"/>
      <c r="H15" s="96"/>
      <c r="I15" s="96"/>
      <c r="J15" s="49"/>
      <c r="K15" s="49"/>
      <c r="L15" s="5"/>
    </row>
    <row r="16" spans="1:12" ht="15.6" x14ac:dyDescent="0.3">
      <c r="A16" s="52" t="s">
        <v>0</v>
      </c>
      <c r="B16" s="52" t="s">
        <v>1</v>
      </c>
      <c r="C16" s="52" t="s">
        <v>2</v>
      </c>
      <c r="D16" s="52" t="s">
        <v>3</v>
      </c>
      <c r="E16" s="52" t="s">
        <v>4</v>
      </c>
      <c r="F16" s="52" t="s">
        <v>5</v>
      </c>
      <c r="G16" s="52" t="s">
        <v>7</v>
      </c>
      <c r="H16" s="49"/>
      <c r="I16" s="49"/>
      <c r="J16" s="49"/>
      <c r="K16" s="49"/>
      <c r="L16" s="5"/>
    </row>
    <row r="17" spans="1:12" ht="60.6" x14ac:dyDescent="0.3">
      <c r="A17" s="52" t="s">
        <v>34</v>
      </c>
      <c r="B17" s="52">
        <v>4.12</v>
      </c>
      <c r="C17" s="52">
        <v>3.09</v>
      </c>
      <c r="D17" s="57">
        <f>B17/C17</f>
        <v>1.3333333333333335</v>
      </c>
      <c r="E17" s="52" t="s">
        <v>6</v>
      </c>
      <c r="F17" s="58" t="s">
        <v>35</v>
      </c>
      <c r="G17" s="59" t="s">
        <v>36</v>
      </c>
      <c r="H17" s="49"/>
      <c r="I17" s="49"/>
      <c r="J17" s="49"/>
      <c r="K17" s="49"/>
      <c r="L17" s="5"/>
    </row>
    <row r="18" spans="1:12" ht="60.6" x14ac:dyDescent="0.3">
      <c r="A18" s="52" t="s">
        <v>47</v>
      </c>
      <c r="B18" s="52">
        <v>4.12</v>
      </c>
      <c r="C18" s="52">
        <v>3.09</v>
      </c>
      <c r="D18" s="57">
        <f t="shared" ref="D18:D20" si="0">B18/C18</f>
        <v>1.3333333333333335</v>
      </c>
      <c r="E18" s="52" t="s">
        <v>6</v>
      </c>
      <c r="F18" s="58" t="s">
        <v>72</v>
      </c>
      <c r="G18" s="59" t="s">
        <v>36</v>
      </c>
      <c r="H18" s="49"/>
      <c r="I18" s="49"/>
      <c r="J18" s="49"/>
      <c r="K18" s="49"/>
      <c r="L18" s="5"/>
    </row>
    <row r="19" spans="1:12" ht="60.6" x14ac:dyDescent="0.3">
      <c r="A19" s="52" t="s">
        <v>40</v>
      </c>
      <c r="B19" s="52">
        <v>4.12</v>
      </c>
      <c r="C19" s="52">
        <v>3.09</v>
      </c>
      <c r="D19" s="57">
        <f t="shared" si="0"/>
        <v>1.3333333333333335</v>
      </c>
      <c r="E19" s="52" t="s">
        <v>6</v>
      </c>
      <c r="F19" s="58" t="s">
        <v>73</v>
      </c>
      <c r="G19" s="59" t="s">
        <v>36</v>
      </c>
      <c r="H19" s="49"/>
      <c r="I19" s="49"/>
      <c r="J19" s="49"/>
      <c r="K19" s="49"/>
      <c r="L19" s="5"/>
    </row>
    <row r="20" spans="1:12" ht="60.6" x14ac:dyDescent="0.3">
      <c r="A20" s="52" t="s">
        <v>48</v>
      </c>
      <c r="B20" s="52">
        <v>4.12</v>
      </c>
      <c r="C20" s="52">
        <v>3.09</v>
      </c>
      <c r="D20" s="57">
        <f t="shared" si="0"/>
        <v>1.3333333333333335</v>
      </c>
      <c r="E20" s="52" t="s">
        <v>6</v>
      </c>
      <c r="F20" s="58" t="s">
        <v>74</v>
      </c>
      <c r="G20" s="59" t="s">
        <v>36</v>
      </c>
      <c r="H20" s="49"/>
      <c r="I20" s="49"/>
      <c r="J20" s="49"/>
      <c r="K20" s="49"/>
      <c r="L20" s="5"/>
    </row>
    <row r="21" spans="1:12" ht="15.6" x14ac:dyDescent="0.3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5"/>
    </row>
    <row r="22" spans="1:12" ht="15.6" x14ac:dyDescent="0.3">
      <c r="A22" s="104" t="s">
        <v>292</v>
      </c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5"/>
    </row>
    <row r="23" spans="1:12" ht="15.6" x14ac:dyDescent="0.3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5"/>
    </row>
    <row r="24" spans="1:12" ht="15.6" x14ac:dyDescent="0.3">
      <c r="A24" s="49" t="s">
        <v>8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5"/>
    </row>
    <row r="25" spans="1:12" ht="15.6" x14ac:dyDescent="0.3">
      <c r="A25" s="49"/>
      <c r="B25" s="49"/>
      <c r="C25" s="49" t="s">
        <v>11</v>
      </c>
      <c r="D25" s="49" t="s">
        <v>12</v>
      </c>
      <c r="E25" s="49" t="s">
        <v>13</v>
      </c>
      <c r="F25" s="49" t="s">
        <v>14</v>
      </c>
      <c r="G25" s="49" t="s">
        <v>16</v>
      </c>
      <c r="H25" s="49"/>
      <c r="I25" s="49"/>
      <c r="J25" s="49"/>
      <c r="K25" s="49"/>
      <c r="L25" s="5"/>
    </row>
    <row r="26" spans="1:12" ht="15.6" x14ac:dyDescent="0.3">
      <c r="A26" s="97" t="s">
        <v>9</v>
      </c>
      <c r="B26" s="97"/>
      <c r="C26" s="49">
        <v>1</v>
      </c>
      <c r="D26" s="49">
        <v>1</v>
      </c>
      <c r="E26" s="49">
        <v>0.1</v>
      </c>
      <c r="F26" s="49">
        <v>2400</v>
      </c>
      <c r="G26" s="49">
        <f>C26*D26*E26*F26</f>
        <v>240</v>
      </c>
      <c r="H26" s="49"/>
      <c r="I26" s="49"/>
      <c r="J26" s="49"/>
      <c r="K26" s="49"/>
      <c r="L26" s="5"/>
    </row>
    <row r="27" spans="1:12" ht="15.6" x14ac:dyDescent="0.3">
      <c r="A27" s="97" t="s">
        <v>10</v>
      </c>
      <c r="B27" s="97"/>
      <c r="C27" s="49">
        <v>1</v>
      </c>
      <c r="D27" s="49">
        <v>1</v>
      </c>
      <c r="E27" s="49">
        <v>0.02</v>
      </c>
      <c r="F27" s="49">
        <v>2100</v>
      </c>
      <c r="G27" s="49">
        <f>C27*D27*E27*F27</f>
        <v>42</v>
      </c>
      <c r="H27" s="49"/>
      <c r="I27" s="49"/>
      <c r="J27" s="49"/>
      <c r="K27" s="49"/>
      <c r="L27" s="5"/>
    </row>
    <row r="28" spans="1:12" ht="16.2" thickBot="1" x14ac:dyDescent="0.35">
      <c r="A28" s="49"/>
      <c r="B28" s="49"/>
      <c r="C28" s="49"/>
      <c r="D28" s="49"/>
      <c r="E28" s="49"/>
      <c r="F28" s="49" t="s">
        <v>15</v>
      </c>
      <c r="G28" s="60">
        <v>40</v>
      </c>
      <c r="H28" s="49"/>
      <c r="I28" s="49"/>
      <c r="J28" s="49"/>
      <c r="K28" s="49"/>
      <c r="L28" s="5"/>
    </row>
    <row r="29" spans="1:12" ht="15.6" x14ac:dyDescent="0.3">
      <c r="A29" s="49"/>
      <c r="B29" s="49"/>
      <c r="C29" s="49"/>
      <c r="D29" s="49"/>
      <c r="E29" s="49"/>
      <c r="F29" s="49" t="s">
        <v>17</v>
      </c>
      <c r="G29" s="49">
        <f>SUM(G26:G28)</f>
        <v>322</v>
      </c>
      <c r="H29" s="49"/>
      <c r="I29" s="49"/>
      <c r="J29" s="49"/>
      <c r="K29" s="49"/>
      <c r="L29" s="5"/>
    </row>
    <row r="30" spans="1:12" ht="15.6" x14ac:dyDescent="0.3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5"/>
    </row>
    <row r="31" spans="1:12" ht="15.6" x14ac:dyDescent="0.3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5"/>
    </row>
    <row r="32" spans="1:12" ht="15.6" x14ac:dyDescent="0.3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5"/>
    </row>
    <row r="33" spans="1:12" ht="15.6" x14ac:dyDescent="0.3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5"/>
    </row>
    <row r="34" spans="1:12" ht="15.6" x14ac:dyDescent="0.3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5"/>
    </row>
    <row r="35" spans="1:12" ht="15.6" x14ac:dyDescent="0.3">
      <c r="A35" s="49" t="s">
        <v>18</v>
      </c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5"/>
    </row>
    <row r="36" spans="1:12" ht="15.6" x14ac:dyDescent="0.3">
      <c r="A36" s="49"/>
      <c r="B36" s="49"/>
      <c r="C36" s="49">
        <v>164</v>
      </c>
      <c r="D36" s="49"/>
      <c r="E36" s="49"/>
      <c r="F36" s="49"/>
      <c r="G36" s="49"/>
      <c r="H36" s="49"/>
      <c r="I36" s="49"/>
      <c r="J36" s="49"/>
      <c r="K36" s="49"/>
      <c r="L36" s="5"/>
    </row>
    <row r="37" spans="1:12" ht="15.6" x14ac:dyDescent="0.3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5"/>
    </row>
    <row r="38" spans="1:12" ht="15.6" x14ac:dyDescent="0.3">
      <c r="A38" s="49"/>
      <c r="B38" s="49"/>
      <c r="C38" s="49">
        <v>292</v>
      </c>
      <c r="D38" s="49"/>
      <c r="E38" s="49"/>
      <c r="F38" s="49"/>
      <c r="G38" s="49"/>
      <c r="H38" s="49"/>
      <c r="I38" s="49"/>
      <c r="J38" s="49"/>
      <c r="K38" s="49"/>
      <c r="L38" s="5"/>
    </row>
    <row r="39" spans="1:12" ht="15.6" x14ac:dyDescent="0.3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5"/>
    </row>
    <row r="40" spans="1:12" ht="15.6" x14ac:dyDescent="0.3">
      <c r="A40" s="49" t="s">
        <v>19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5"/>
    </row>
    <row r="41" spans="1:12" ht="15.6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5"/>
    </row>
    <row r="42" spans="1:12" ht="15.6" x14ac:dyDescent="0.3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5"/>
    </row>
    <row r="43" spans="1:12" ht="15.6" x14ac:dyDescent="0.3">
      <c r="A43" s="49" t="s">
        <v>20</v>
      </c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5"/>
    </row>
    <row r="44" spans="1:12" ht="15.6" x14ac:dyDescent="0.3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5"/>
    </row>
    <row r="45" spans="1:12" ht="15.6" x14ac:dyDescent="0.3">
      <c r="A45" s="49" t="s">
        <v>23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5"/>
    </row>
    <row r="46" spans="1:12" ht="15.6" x14ac:dyDescent="0.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5"/>
    </row>
    <row r="47" spans="1:12" ht="15.6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5"/>
    </row>
    <row r="48" spans="1:12" ht="15.6" x14ac:dyDescent="0.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5"/>
    </row>
    <row r="49" spans="1:12" ht="15.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5"/>
    </row>
    <row r="50" spans="1:12" ht="15.6" x14ac:dyDescent="0.3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5"/>
    </row>
    <row r="51" spans="1:12" ht="15.6" x14ac:dyDescent="0.3">
      <c r="A51" s="49" t="s">
        <v>21</v>
      </c>
      <c r="B51" s="49"/>
      <c r="C51" s="49" t="s">
        <v>22</v>
      </c>
      <c r="D51" s="49"/>
      <c r="E51" s="49"/>
      <c r="F51" s="49"/>
      <c r="G51" s="49"/>
      <c r="H51" s="49"/>
      <c r="I51" s="49"/>
      <c r="J51" s="49"/>
      <c r="K51" s="49"/>
      <c r="L51" s="5"/>
    </row>
    <row r="52" spans="1:12" ht="15.6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5"/>
    </row>
    <row r="53" spans="1:12" ht="15.6" x14ac:dyDescent="0.3">
      <c r="A53" s="49"/>
      <c r="B53" s="49"/>
      <c r="C53" s="49"/>
      <c r="D53" s="49"/>
      <c r="E53" s="49">
        <v>17</v>
      </c>
      <c r="F53" s="49"/>
      <c r="G53" s="49"/>
      <c r="H53" s="49"/>
      <c r="I53" s="49"/>
      <c r="J53" s="49"/>
      <c r="K53" s="49"/>
      <c r="L53" s="5"/>
    </row>
    <row r="54" spans="1:12" ht="15.6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5"/>
    </row>
    <row r="55" spans="1:12" ht="15.6" x14ac:dyDescent="0.3">
      <c r="A55" s="49"/>
      <c r="B55" s="49"/>
      <c r="C55" s="49"/>
      <c r="D55" s="49"/>
      <c r="E55" s="49">
        <v>25</v>
      </c>
      <c r="F55" s="49"/>
      <c r="G55" s="49"/>
      <c r="H55" s="49"/>
      <c r="I55" s="49"/>
      <c r="J55" s="49"/>
      <c r="K55" s="49"/>
      <c r="L55" s="5"/>
    </row>
    <row r="56" spans="1:12" ht="15.6" x14ac:dyDescent="0.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5"/>
    </row>
    <row r="57" spans="1:12" ht="15.6" x14ac:dyDescent="0.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5"/>
    </row>
    <row r="58" spans="1:12" ht="15.6" x14ac:dyDescent="0.3">
      <c r="A58" s="104" t="s">
        <v>293</v>
      </c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5"/>
    </row>
    <row r="59" spans="1:12" ht="15.6" x14ac:dyDescent="0.3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5"/>
    </row>
    <row r="60" spans="1:12" ht="15.6" x14ac:dyDescent="0.3">
      <c r="A60" s="97" t="s">
        <v>24</v>
      </c>
      <c r="B60" s="97"/>
      <c r="C60" s="97"/>
      <c r="D60" s="97"/>
      <c r="E60" s="97"/>
      <c r="F60" s="97"/>
      <c r="G60" s="49"/>
      <c r="H60" s="49"/>
      <c r="I60" s="49"/>
      <c r="J60" s="49"/>
      <c r="K60" s="49"/>
      <c r="L60" s="5"/>
    </row>
    <row r="61" spans="1:12" ht="15.6" x14ac:dyDescent="0.3">
      <c r="A61" s="4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5"/>
    </row>
    <row r="62" spans="1:12" ht="15.6" x14ac:dyDescent="0.3">
      <c r="A62" s="61" t="s">
        <v>25</v>
      </c>
      <c r="B62" s="61" t="s">
        <v>26</v>
      </c>
      <c r="C62" s="61" t="s">
        <v>27</v>
      </c>
      <c r="D62" s="61" t="s">
        <v>28</v>
      </c>
      <c r="E62" s="61"/>
      <c r="F62" s="61" t="s">
        <v>29</v>
      </c>
      <c r="G62" s="49"/>
      <c r="H62" s="49"/>
      <c r="I62" s="49"/>
      <c r="J62" s="49"/>
      <c r="K62" s="49"/>
      <c r="L62" s="5"/>
    </row>
    <row r="63" spans="1:12" ht="15.6" x14ac:dyDescent="0.3">
      <c r="A63" s="61">
        <v>1</v>
      </c>
      <c r="B63" s="61">
        <v>0.14000000000000001</v>
      </c>
      <c r="C63" s="61">
        <v>2.7</v>
      </c>
      <c r="D63" s="61" t="s">
        <v>30</v>
      </c>
      <c r="E63" s="61"/>
      <c r="F63" s="61">
        <v>831.6</v>
      </c>
      <c r="G63" s="49"/>
      <c r="H63" s="49"/>
      <c r="I63" s="49"/>
      <c r="J63" s="49"/>
      <c r="K63" s="49"/>
      <c r="L63" s="5"/>
    </row>
    <row r="64" spans="1:12" ht="16.2" thickBot="1" x14ac:dyDescent="0.35">
      <c r="A64" s="61">
        <v>1</v>
      </c>
      <c r="B64" s="61">
        <v>1</v>
      </c>
      <c r="C64" s="61">
        <v>0.02</v>
      </c>
      <c r="D64" s="61" t="s">
        <v>31</v>
      </c>
      <c r="E64" s="61" t="s">
        <v>32</v>
      </c>
      <c r="F64" s="61">
        <v>84</v>
      </c>
      <c r="G64" s="49"/>
      <c r="H64" s="49"/>
      <c r="I64" s="49"/>
      <c r="J64" s="49"/>
      <c r="K64" s="49"/>
      <c r="L64" s="5"/>
    </row>
    <row r="65" spans="1:12" ht="15.6" x14ac:dyDescent="0.3">
      <c r="A65" s="49"/>
      <c r="B65" s="49"/>
      <c r="C65" s="49"/>
      <c r="D65" s="49"/>
      <c r="E65" s="61" t="s">
        <v>33</v>
      </c>
      <c r="F65" s="62">
        <f>F63+F64</f>
        <v>915.6</v>
      </c>
      <c r="G65" s="49"/>
      <c r="H65" s="49"/>
      <c r="I65" s="49"/>
      <c r="J65" s="49"/>
      <c r="K65" s="49"/>
      <c r="L65" s="5"/>
    </row>
    <row r="66" spans="1:12" ht="15.6" x14ac:dyDescent="0.3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5"/>
    </row>
    <row r="67" spans="1:12" ht="15.6" x14ac:dyDescent="0.3">
      <c r="A67" s="61" t="s">
        <v>37</v>
      </c>
      <c r="B67" s="61">
        <f>7.97*322</f>
        <v>2566.34</v>
      </c>
      <c r="C67" s="61" t="s">
        <v>38</v>
      </c>
      <c r="D67" s="61">
        <v>5132.68</v>
      </c>
      <c r="E67" s="49"/>
      <c r="F67" s="49"/>
      <c r="G67" s="49"/>
      <c r="H67" s="49"/>
      <c r="I67" s="49"/>
      <c r="J67" s="49"/>
      <c r="K67" s="49"/>
      <c r="L67" s="5"/>
    </row>
    <row r="68" spans="1:12" ht="15.6" x14ac:dyDescent="0.3">
      <c r="A68" s="61"/>
      <c r="B68" s="61">
        <f>4.79*322</f>
        <v>1542.38</v>
      </c>
      <c r="C68" s="61"/>
      <c r="D68" s="61">
        <v>1542.38</v>
      </c>
      <c r="E68" s="61" t="s">
        <v>34</v>
      </c>
      <c r="F68" s="61">
        <f>B69/2</f>
        <v>3337.53</v>
      </c>
      <c r="G68" s="49"/>
      <c r="H68" s="49"/>
      <c r="I68" s="49"/>
      <c r="J68" s="49"/>
      <c r="K68" s="49"/>
      <c r="L68" s="5"/>
    </row>
    <row r="69" spans="1:12" ht="15.6" x14ac:dyDescent="0.3">
      <c r="A69" s="61" t="s">
        <v>16</v>
      </c>
      <c r="B69" s="55">
        <f>D67+D68</f>
        <v>6675.06</v>
      </c>
      <c r="C69" s="49"/>
      <c r="D69" s="49"/>
      <c r="E69" s="61"/>
      <c r="F69" s="61"/>
      <c r="G69" s="49"/>
      <c r="H69" s="49"/>
      <c r="I69" s="49"/>
      <c r="J69" s="49"/>
      <c r="K69" s="49"/>
      <c r="L69" s="5"/>
    </row>
    <row r="70" spans="1:12" ht="15.6" x14ac:dyDescent="0.3">
      <c r="A70" s="49"/>
      <c r="B70" s="49"/>
      <c r="C70" s="49"/>
      <c r="D70" s="49"/>
      <c r="E70" s="61"/>
      <c r="F70" s="61"/>
      <c r="G70" s="49"/>
      <c r="H70" s="49"/>
      <c r="I70" s="49"/>
      <c r="J70" s="49"/>
      <c r="K70" s="49"/>
      <c r="L70" s="5"/>
    </row>
    <row r="71" spans="1:12" ht="15.6" x14ac:dyDescent="0.3">
      <c r="A71" s="61" t="s">
        <v>39</v>
      </c>
      <c r="B71" s="61">
        <v>1532.72</v>
      </c>
      <c r="C71" s="61" t="s">
        <v>38</v>
      </c>
      <c r="D71" s="61">
        <v>3065.44</v>
      </c>
      <c r="E71" s="61"/>
      <c r="F71" s="61"/>
      <c r="G71" s="49" t="s">
        <v>68</v>
      </c>
      <c r="H71" s="49"/>
      <c r="I71" s="49"/>
      <c r="J71" s="49"/>
      <c r="K71" s="49"/>
      <c r="L71" s="5"/>
    </row>
    <row r="72" spans="1:12" ht="15.6" x14ac:dyDescent="0.3">
      <c r="A72" s="49"/>
      <c r="B72" s="61">
        <v>2566.34</v>
      </c>
      <c r="C72" s="49"/>
      <c r="D72" s="49"/>
      <c r="E72" s="61" t="s">
        <v>47</v>
      </c>
      <c r="F72" s="61">
        <f t="shared" ref="F72:F82" si="1">B73/2</f>
        <v>2815.8900000000003</v>
      </c>
      <c r="G72" s="49"/>
      <c r="H72" s="49"/>
      <c r="I72" s="49"/>
      <c r="J72" s="49"/>
      <c r="K72" s="49"/>
      <c r="L72" s="5"/>
    </row>
    <row r="73" spans="1:12" ht="15.6" x14ac:dyDescent="0.3">
      <c r="A73" s="61" t="s">
        <v>16</v>
      </c>
      <c r="B73" s="55">
        <f>D71+B72</f>
        <v>5631.7800000000007</v>
      </c>
      <c r="C73" s="61"/>
      <c r="D73" s="61"/>
      <c r="E73" s="61"/>
      <c r="F73" s="61"/>
      <c r="G73" s="49" t="s">
        <v>69</v>
      </c>
      <c r="H73" s="49" t="s">
        <v>146</v>
      </c>
      <c r="I73" s="49"/>
      <c r="J73" s="49"/>
      <c r="K73" s="49"/>
      <c r="L73" s="5"/>
    </row>
    <row r="74" spans="1:12" ht="15.6" x14ac:dyDescent="0.3">
      <c r="A74" s="61"/>
      <c r="B74" s="61"/>
      <c r="C74" s="61"/>
      <c r="D74" s="61"/>
      <c r="E74" s="61"/>
      <c r="F74" s="61"/>
      <c r="G74" s="61"/>
      <c r="H74" s="49"/>
      <c r="I74" s="49"/>
      <c r="J74" s="49"/>
      <c r="K74" s="49"/>
      <c r="L74" s="5"/>
    </row>
    <row r="75" spans="1:12" ht="15.6" x14ac:dyDescent="0.3">
      <c r="A75" s="61" t="s">
        <v>43</v>
      </c>
      <c r="B75" s="61">
        <v>2566.34</v>
      </c>
      <c r="C75" s="61"/>
      <c r="D75" s="61"/>
      <c r="E75" s="61"/>
      <c r="F75" s="61"/>
      <c r="G75" s="61"/>
      <c r="H75" s="49"/>
      <c r="I75" s="49"/>
      <c r="J75" s="49"/>
      <c r="K75" s="49"/>
      <c r="L75" s="5"/>
    </row>
    <row r="76" spans="1:12" ht="15.6" x14ac:dyDescent="0.3">
      <c r="A76" s="61"/>
      <c r="B76" s="61">
        <v>1542.38</v>
      </c>
      <c r="C76" s="61"/>
      <c r="D76" s="61"/>
      <c r="E76" s="61"/>
      <c r="F76" s="61"/>
      <c r="G76" s="61"/>
      <c r="H76" s="49"/>
      <c r="I76" s="49"/>
      <c r="J76" s="49"/>
      <c r="K76" s="49"/>
      <c r="L76" s="5"/>
    </row>
    <row r="77" spans="1:12" ht="15.6" x14ac:dyDescent="0.3">
      <c r="A77" s="61" t="s">
        <v>41</v>
      </c>
      <c r="B77" s="61">
        <v>7548.75</v>
      </c>
      <c r="C77" s="61"/>
      <c r="D77" s="61"/>
      <c r="E77" s="61" t="s">
        <v>40</v>
      </c>
      <c r="F77" s="61">
        <f t="shared" si="1"/>
        <v>5828.7350000000006</v>
      </c>
      <c r="G77" s="61"/>
      <c r="H77" s="49"/>
      <c r="I77" s="49"/>
      <c r="J77" s="49"/>
      <c r="K77" s="49"/>
      <c r="L77" s="5"/>
    </row>
    <row r="78" spans="1:12" ht="15.6" x14ac:dyDescent="0.3">
      <c r="A78" s="61" t="s">
        <v>16</v>
      </c>
      <c r="B78" s="55">
        <f>SUM(B75:B77)</f>
        <v>11657.470000000001</v>
      </c>
      <c r="C78" s="61"/>
      <c r="D78" s="61"/>
      <c r="E78" s="61"/>
      <c r="F78" s="61"/>
      <c r="G78" s="61"/>
      <c r="H78" s="49"/>
      <c r="I78" s="49"/>
      <c r="J78" s="49"/>
      <c r="K78" s="49"/>
      <c r="L78" s="5"/>
    </row>
    <row r="79" spans="1:12" ht="15.6" x14ac:dyDescent="0.3">
      <c r="A79" s="61"/>
      <c r="B79" s="61"/>
      <c r="C79" s="61"/>
      <c r="D79" s="61"/>
      <c r="E79" s="61"/>
      <c r="F79" s="61"/>
      <c r="G79" s="61"/>
      <c r="H79" s="49"/>
      <c r="I79" s="49"/>
      <c r="J79" s="49"/>
      <c r="K79" s="49"/>
      <c r="L79" s="5"/>
    </row>
    <row r="80" spans="1:12" ht="15.6" x14ac:dyDescent="0.3">
      <c r="A80" s="61" t="s">
        <v>45</v>
      </c>
      <c r="B80" s="61">
        <v>2566.34</v>
      </c>
      <c r="C80" s="61"/>
      <c r="D80" s="61"/>
      <c r="E80" s="61"/>
      <c r="F80" s="61"/>
      <c r="G80" s="61"/>
      <c r="H80" s="49"/>
      <c r="I80" s="49"/>
      <c r="J80" s="49"/>
      <c r="K80" s="49"/>
      <c r="L80" s="5"/>
    </row>
    <row r="81" spans="1:12" ht="15.6" x14ac:dyDescent="0.3">
      <c r="A81" s="61"/>
      <c r="B81" s="61">
        <v>1542.38</v>
      </c>
      <c r="C81" s="61"/>
      <c r="D81" s="61"/>
      <c r="E81" s="61"/>
      <c r="F81" s="61"/>
      <c r="G81" s="61"/>
      <c r="H81" s="49"/>
      <c r="I81" s="49"/>
      <c r="J81" s="49"/>
      <c r="K81" s="49"/>
      <c r="L81" s="5"/>
    </row>
    <row r="82" spans="1:12" ht="15.6" x14ac:dyDescent="0.3">
      <c r="A82" s="61" t="s">
        <v>41</v>
      </c>
      <c r="B82" s="61">
        <v>7548.75</v>
      </c>
      <c r="C82" s="61"/>
      <c r="D82" s="61"/>
      <c r="E82" s="61" t="s">
        <v>48</v>
      </c>
      <c r="F82" s="61">
        <f t="shared" si="1"/>
        <v>5828.7350000000006</v>
      </c>
      <c r="G82" s="61"/>
      <c r="H82" s="49"/>
      <c r="I82" s="49"/>
      <c r="J82" s="49"/>
      <c r="K82" s="49"/>
      <c r="L82" s="5"/>
    </row>
    <row r="83" spans="1:12" ht="15.6" x14ac:dyDescent="0.3">
      <c r="A83" s="61" t="s">
        <v>16</v>
      </c>
      <c r="B83" s="55">
        <f>SUM(B80:B82)</f>
        <v>11657.470000000001</v>
      </c>
      <c r="C83" s="61"/>
      <c r="D83" s="61"/>
      <c r="E83" s="61"/>
      <c r="F83" s="61"/>
      <c r="G83" s="61"/>
      <c r="H83" s="49"/>
      <c r="I83" s="49"/>
      <c r="J83" s="49"/>
      <c r="K83" s="49"/>
      <c r="L83" s="5"/>
    </row>
    <row r="84" spans="1:12" ht="15.6" x14ac:dyDescent="0.3">
      <c r="A84" s="61"/>
      <c r="B84" s="61"/>
      <c r="C84" s="61"/>
      <c r="D84" s="61"/>
      <c r="E84" s="61"/>
      <c r="F84" s="61"/>
      <c r="G84" s="61"/>
      <c r="H84" s="49"/>
      <c r="I84" s="49"/>
      <c r="J84" s="49"/>
      <c r="K84" s="49"/>
      <c r="L84" s="5"/>
    </row>
    <row r="85" spans="1:12" ht="15.6" x14ac:dyDescent="0.3">
      <c r="A85" s="61" t="s">
        <v>44</v>
      </c>
      <c r="B85" s="61">
        <v>1542.38</v>
      </c>
      <c r="C85" s="61"/>
      <c r="D85" s="61"/>
      <c r="E85" s="61"/>
      <c r="F85" s="61"/>
      <c r="G85" s="61"/>
      <c r="H85" s="49"/>
      <c r="I85" s="49"/>
      <c r="J85" s="49"/>
      <c r="K85" s="49"/>
      <c r="L85" s="5"/>
    </row>
    <row r="86" spans="1:12" ht="15.6" x14ac:dyDescent="0.3">
      <c r="A86" s="61"/>
      <c r="B86" s="61">
        <v>2566.34</v>
      </c>
      <c r="C86" s="61"/>
      <c r="D86" s="61"/>
      <c r="E86" s="61" t="s">
        <v>44</v>
      </c>
      <c r="F86" s="61">
        <f>B88/2</f>
        <v>4888.1400000000003</v>
      </c>
      <c r="G86" s="61"/>
      <c r="H86" s="49"/>
      <c r="I86" s="49"/>
      <c r="J86" s="49"/>
      <c r="K86" s="49"/>
      <c r="L86" s="5"/>
    </row>
    <row r="87" spans="1:12" ht="15.6" x14ac:dyDescent="0.3">
      <c r="A87" s="61" t="s">
        <v>41</v>
      </c>
      <c r="B87" s="61">
        <v>5667.56</v>
      </c>
      <c r="C87" s="61"/>
      <c r="D87" s="61"/>
      <c r="E87" s="61"/>
      <c r="F87" s="61"/>
      <c r="G87" s="61"/>
      <c r="H87" s="49"/>
      <c r="I87" s="49"/>
      <c r="J87" s="49"/>
      <c r="K87" s="49"/>
      <c r="L87" s="5"/>
    </row>
    <row r="88" spans="1:12" ht="15.6" x14ac:dyDescent="0.3">
      <c r="A88" s="61"/>
      <c r="B88" s="55">
        <f>SUM(B85:B87)</f>
        <v>9776.2800000000007</v>
      </c>
      <c r="C88" s="61"/>
      <c r="D88" s="61"/>
      <c r="E88" s="61"/>
      <c r="F88" s="61"/>
      <c r="G88" s="61"/>
      <c r="H88" s="49"/>
      <c r="I88" s="49"/>
      <c r="J88" s="49"/>
      <c r="K88" s="49"/>
      <c r="L88" s="5"/>
    </row>
    <row r="89" spans="1:12" ht="15.6" x14ac:dyDescent="0.3">
      <c r="A89" s="61"/>
      <c r="B89" s="61"/>
      <c r="C89" s="61"/>
      <c r="D89" s="61"/>
      <c r="E89" s="61"/>
      <c r="F89" s="61"/>
      <c r="G89" s="61"/>
      <c r="H89" s="49"/>
      <c r="I89" s="49"/>
      <c r="J89" s="49"/>
      <c r="K89" s="49"/>
      <c r="L89" s="5"/>
    </row>
    <row r="90" spans="1:12" ht="15.6" x14ac:dyDescent="0.3">
      <c r="A90" s="61"/>
      <c r="B90" s="61"/>
      <c r="C90" s="61"/>
      <c r="D90" s="61"/>
      <c r="E90" s="61"/>
      <c r="F90" s="61"/>
      <c r="G90" s="61"/>
      <c r="H90" s="49"/>
      <c r="I90" s="49"/>
      <c r="J90" s="49"/>
      <c r="K90" s="49"/>
      <c r="L90" s="5"/>
    </row>
    <row r="91" spans="1:12" ht="15.6" x14ac:dyDescent="0.3">
      <c r="A91" s="61" t="s">
        <v>86</v>
      </c>
      <c r="B91" s="61">
        <v>1542.38</v>
      </c>
      <c r="C91" s="61"/>
      <c r="D91" s="61"/>
      <c r="E91" s="61"/>
      <c r="F91" s="61"/>
      <c r="G91" s="61"/>
      <c r="H91" s="49"/>
      <c r="I91" s="49"/>
      <c r="J91" s="49"/>
      <c r="K91" s="49"/>
      <c r="L91" s="5"/>
    </row>
    <row r="92" spans="1:12" ht="15.6" x14ac:dyDescent="0.3">
      <c r="A92" s="61"/>
      <c r="B92" s="61">
        <v>2566.34</v>
      </c>
      <c r="C92" s="61"/>
      <c r="D92" s="61"/>
      <c r="E92" s="61"/>
      <c r="F92" s="61"/>
      <c r="G92" s="61"/>
      <c r="H92" s="49"/>
      <c r="I92" s="49"/>
      <c r="J92" s="49"/>
      <c r="K92" s="49"/>
      <c r="L92" s="5"/>
    </row>
    <row r="93" spans="1:12" ht="15.6" x14ac:dyDescent="0.3">
      <c r="A93" s="61" t="s">
        <v>41</v>
      </c>
      <c r="B93" s="61">
        <v>5667.56</v>
      </c>
      <c r="C93" s="61"/>
      <c r="D93" s="61"/>
      <c r="E93" s="61"/>
      <c r="F93" s="61"/>
      <c r="G93" s="61"/>
      <c r="H93" s="49"/>
      <c r="I93" s="49"/>
      <c r="J93" s="49"/>
      <c r="K93" s="49"/>
      <c r="L93" s="5"/>
    </row>
    <row r="94" spans="1:12" ht="15.6" x14ac:dyDescent="0.3">
      <c r="A94" s="61"/>
      <c r="B94" s="55">
        <f>SUM(B91:B93)</f>
        <v>9776.2800000000007</v>
      </c>
      <c r="C94" s="61"/>
      <c r="D94" s="61"/>
      <c r="E94" s="61" t="s">
        <v>87</v>
      </c>
      <c r="F94" s="61">
        <f>B95/2</f>
        <v>22699.03</v>
      </c>
      <c r="G94" s="61"/>
      <c r="H94" s="49"/>
      <c r="I94" s="49"/>
      <c r="J94" s="49"/>
      <c r="K94" s="49"/>
      <c r="L94" s="5"/>
    </row>
    <row r="95" spans="1:12" ht="15.6" x14ac:dyDescent="0.3">
      <c r="A95" s="63" t="s">
        <v>46</v>
      </c>
      <c r="B95" s="63">
        <f>B94+B83+B78+B73+B69</f>
        <v>45398.06</v>
      </c>
      <c r="C95" s="63"/>
      <c r="D95" s="63"/>
      <c r="E95" s="63"/>
      <c r="F95" s="61"/>
      <c r="G95" s="49"/>
      <c r="H95" s="49"/>
      <c r="I95" s="49"/>
      <c r="J95" s="49"/>
      <c r="K95" s="49"/>
      <c r="L95" s="5"/>
    </row>
    <row r="96" spans="1:12" ht="15.6" x14ac:dyDescent="0.3">
      <c r="A96" s="49"/>
      <c r="B96" s="49"/>
      <c r="C96" s="49"/>
      <c r="D96" s="49"/>
      <c r="E96" s="55" t="s">
        <v>49</v>
      </c>
      <c r="F96" s="55">
        <f>SUM(F68:F94)</f>
        <v>45398.06</v>
      </c>
      <c r="G96" s="49"/>
      <c r="H96" s="49"/>
      <c r="I96" s="49"/>
      <c r="J96" s="49"/>
      <c r="K96" s="49"/>
      <c r="L96" s="5"/>
    </row>
    <row r="97" spans="1:12" ht="15.6" x14ac:dyDescent="0.3">
      <c r="A97" s="49" t="s">
        <v>50</v>
      </c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5"/>
    </row>
    <row r="98" spans="1:12" ht="15.6" x14ac:dyDescent="0.3">
      <c r="A98" s="49"/>
      <c r="B98" s="49"/>
      <c r="C98" s="49"/>
      <c r="D98" s="49"/>
      <c r="E98" s="49"/>
      <c r="F98" s="49" t="s">
        <v>51</v>
      </c>
      <c r="G98" s="49"/>
      <c r="H98" s="49"/>
      <c r="I98" s="49"/>
      <c r="J98" s="49"/>
      <c r="K98" s="49"/>
      <c r="L98" s="5"/>
    </row>
    <row r="99" spans="1:12" ht="15.6" x14ac:dyDescent="0.3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5"/>
    </row>
    <row r="100" spans="1:12" ht="15.6" x14ac:dyDescent="0.3">
      <c r="A100" s="49" t="s">
        <v>88</v>
      </c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5"/>
    </row>
    <row r="101" spans="1:12" ht="15.6" x14ac:dyDescent="0.3">
      <c r="A101" s="4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5"/>
    </row>
    <row r="102" spans="1:12" ht="15.6" x14ac:dyDescent="0.3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5"/>
    </row>
    <row r="103" spans="1:12" ht="15.6" x14ac:dyDescent="0.3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5"/>
    </row>
    <row r="104" spans="1:12" ht="15.6" x14ac:dyDescent="0.3">
      <c r="A104" s="49"/>
      <c r="B104" s="49"/>
      <c r="C104" s="49"/>
      <c r="D104" s="49" t="s">
        <v>89</v>
      </c>
      <c r="E104" s="49"/>
      <c r="F104" s="49"/>
      <c r="G104" s="49"/>
      <c r="H104" s="49"/>
      <c r="I104" s="49"/>
      <c r="J104" s="49"/>
      <c r="K104" s="49"/>
      <c r="L104" s="5"/>
    </row>
    <row r="105" spans="1:12" ht="15.6" x14ac:dyDescent="0.3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5"/>
    </row>
    <row r="106" spans="1:12" ht="15.6" x14ac:dyDescent="0.3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5"/>
    </row>
    <row r="107" spans="1:12" ht="15.6" x14ac:dyDescent="0.3">
      <c r="A107" s="104" t="s">
        <v>294</v>
      </c>
      <c r="B107" s="104"/>
      <c r="C107" s="104"/>
      <c r="D107" s="104"/>
      <c r="E107" s="104"/>
      <c r="F107" s="104"/>
      <c r="G107" s="104"/>
      <c r="H107" s="104"/>
      <c r="I107" s="104"/>
      <c r="J107" s="104"/>
      <c r="K107" s="104"/>
      <c r="L107" s="5"/>
    </row>
    <row r="108" spans="1:12" ht="15.6" x14ac:dyDescent="0.3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5"/>
    </row>
    <row r="109" spans="1:12" ht="15.6" x14ac:dyDescent="0.3">
      <c r="A109" s="97" t="s">
        <v>52</v>
      </c>
      <c r="B109" s="97"/>
      <c r="C109" s="97"/>
      <c r="D109" s="97"/>
      <c r="E109" s="97"/>
      <c r="F109" s="49"/>
      <c r="G109" s="49"/>
      <c r="H109" s="49"/>
      <c r="I109" s="49"/>
      <c r="J109" s="49"/>
      <c r="K109" s="49"/>
      <c r="L109" s="5"/>
    </row>
    <row r="110" spans="1:12" ht="15.6" x14ac:dyDescent="0.3">
      <c r="A110" s="61" t="s">
        <v>25</v>
      </c>
      <c r="B110" s="61" t="s">
        <v>26</v>
      </c>
      <c r="C110" s="61" t="s">
        <v>27</v>
      </c>
      <c r="D110" s="61" t="s">
        <v>28</v>
      </c>
      <c r="E110" s="61" t="s">
        <v>29</v>
      </c>
      <c r="F110" s="49"/>
      <c r="G110" s="49"/>
      <c r="H110" s="49"/>
      <c r="I110" s="49"/>
      <c r="J110" s="49"/>
      <c r="K110" s="49"/>
      <c r="L110" s="5"/>
    </row>
    <row r="111" spans="1:12" ht="15.6" x14ac:dyDescent="0.3">
      <c r="A111" s="61">
        <v>1</v>
      </c>
      <c r="B111" s="61">
        <v>0.15</v>
      </c>
      <c r="C111" s="61">
        <v>0.2</v>
      </c>
      <c r="D111" s="61" t="s">
        <v>53</v>
      </c>
      <c r="E111" s="61">
        <f>1*0.15*0.2*2400</f>
        <v>72</v>
      </c>
      <c r="F111" s="49"/>
      <c r="G111" s="49"/>
      <c r="H111" s="49"/>
      <c r="I111" s="49"/>
      <c r="J111" s="49"/>
      <c r="K111" s="49"/>
      <c r="L111" s="5"/>
    </row>
    <row r="112" spans="1:12" ht="15.6" x14ac:dyDescent="0.3">
      <c r="A112" s="97" t="s">
        <v>54</v>
      </c>
      <c r="B112" s="97"/>
      <c r="C112" s="97"/>
      <c r="D112" s="97"/>
      <c r="E112" s="97"/>
      <c r="F112" s="61"/>
      <c r="G112" s="49"/>
      <c r="H112" s="49"/>
      <c r="I112" s="49"/>
      <c r="J112" s="49"/>
      <c r="K112" s="49"/>
      <c r="L112" s="5"/>
    </row>
    <row r="113" spans="1:12" ht="15.6" x14ac:dyDescent="0.3">
      <c r="A113" s="61" t="s">
        <v>56</v>
      </c>
      <c r="B113" s="61" t="s">
        <v>57</v>
      </c>
      <c r="C113" s="61">
        <f>3.98*322</f>
        <v>1281.56</v>
      </c>
      <c r="D113" s="61" t="s">
        <v>58</v>
      </c>
      <c r="E113" s="64">
        <v>311.06</v>
      </c>
      <c r="F113" s="61" t="s">
        <v>55</v>
      </c>
      <c r="G113" s="49"/>
      <c r="H113" s="49"/>
      <c r="I113" s="49"/>
      <c r="J113" s="49"/>
      <c r="K113" s="49"/>
      <c r="L113" s="5"/>
    </row>
    <row r="114" spans="1:12" ht="15.6" x14ac:dyDescent="0.3">
      <c r="A114" s="97" t="s">
        <v>59</v>
      </c>
      <c r="B114" s="97"/>
      <c r="C114" s="97"/>
      <c r="D114" s="97"/>
      <c r="E114" s="97"/>
      <c r="F114" s="61"/>
      <c r="G114" s="49"/>
      <c r="H114" s="49"/>
      <c r="I114" s="49"/>
      <c r="J114" s="49"/>
      <c r="K114" s="49"/>
      <c r="L114" s="5"/>
    </row>
    <row r="115" spans="1:12" ht="15.6" x14ac:dyDescent="0.3">
      <c r="A115" s="61">
        <v>1</v>
      </c>
      <c r="B115" s="61">
        <v>1</v>
      </c>
      <c r="C115" s="61">
        <v>1</v>
      </c>
      <c r="D115" s="61">
        <v>915.6</v>
      </c>
      <c r="E115" s="61">
        <f>C115*D115</f>
        <v>915.6</v>
      </c>
      <c r="F115" s="61" t="s">
        <v>60</v>
      </c>
      <c r="G115" s="49"/>
      <c r="H115" s="49"/>
      <c r="I115" s="49"/>
      <c r="J115" s="49"/>
      <c r="K115" s="49"/>
      <c r="L115" s="5"/>
    </row>
    <row r="116" spans="1:12" ht="15.6" x14ac:dyDescent="0.3">
      <c r="A116" s="97" t="s">
        <v>90</v>
      </c>
      <c r="B116" s="97"/>
      <c r="C116" s="97"/>
      <c r="D116" s="97"/>
      <c r="E116" s="97"/>
      <c r="F116" s="49"/>
      <c r="G116" s="49"/>
      <c r="H116" s="49"/>
      <c r="I116" s="49"/>
      <c r="J116" s="49"/>
      <c r="K116" s="49"/>
      <c r="L116" s="5"/>
    </row>
    <row r="117" spans="1:12" ht="15.6" x14ac:dyDescent="0.3">
      <c r="A117" s="61" t="s">
        <v>25</v>
      </c>
      <c r="B117" s="61" t="s">
        <v>26</v>
      </c>
      <c r="C117" s="61" t="s">
        <v>27</v>
      </c>
      <c r="D117" s="61" t="s">
        <v>28</v>
      </c>
      <c r="E117" s="61" t="s">
        <v>29</v>
      </c>
      <c r="F117" s="49"/>
      <c r="G117" s="49"/>
      <c r="H117" s="49"/>
      <c r="I117" s="49"/>
      <c r="J117" s="49"/>
      <c r="K117" s="49"/>
      <c r="L117" s="5"/>
    </row>
    <row r="118" spans="1:12" ht="15.6" x14ac:dyDescent="0.3">
      <c r="A118" s="61">
        <v>1</v>
      </c>
      <c r="B118" s="61">
        <v>0.3</v>
      </c>
      <c r="C118" s="61">
        <v>0.4</v>
      </c>
      <c r="D118" s="61" t="s">
        <v>53</v>
      </c>
      <c r="E118" s="61">
        <f>B118*C118*2400</f>
        <v>288</v>
      </c>
      <c r="F118" s="49"/>
      <c r="G118" s="49"/>
      <c r="H118" s="49"/>
      <c r="I118" s="49"/>
      <c r="J118" s="49"/>
      <c r="K118" s="49"/>
      <c r="L118" s="5"/>
    </row>
    <row r="119" spans="1:12" ht="16.2" thickBot="1" x14ac:dyDescent="0.35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5"/>
    </row>
    <row r="120" spans="1:12" ht="15.6" x14ac:dyDescent="0.3">
      <c r="A120" s="49"/>
      <c r="B120" s="49"/>
      <c r="C120" s="49"/>
      <c r="D120" s="65" t="s">
        <v>33</v>
      </c>
      <c r="E120" s="66">
        <f>E118+E115+E113+E111</f>
        <v>1586.6599999999999</v>
      </c>
      <c r="F120" s="49"/>
      <c r="G120" s="49"/>
      <c r="H120" s="49"/>
      <c r="I120" s="49"/>
      <c r="J120" s="49"/>
      <c r="K120" s="49"/>
      <c r="L120" s="5"/>
    </row>
    <row r="121" spans="1:12" ht="16.2" thickBot="1" x14ac:dyDescent="0.35">
      <c r="A121" s="49"/>
      <c r="B121" s="49"/>
      <c r="C121" s="49"/>
      <c r="D121" s="49"/>
      <c r="E121" s="49">
        <v>238</v>
      </c>
      <c r="F121" s="67">
        <v>0.15</v>
      </c>
      <c r="G121" s="49"/>
      <c r="H121" s="49"/>
      <c r="I121" s="49"/>
      <c r="J121" s="49"/>
      <c r="K121" s="49"/>
      <c r="L121" s="5"/>
    </row>
    <row r="122" spans="1:12" ht="15.6" x14ac:dyDescent="0.3">
      <c r="A122" s="49"/>
      <c r="B122" s="49"/>
      <c r="C122" s="49"/>
      <c r="D122" s="65" t="s">
        <v>33</v>
      </c>
      <c r="E122" s="66">
        <f>E120+E121</f>
        <v>1824.6599999999999</v>
      </c>
      <c r="F122" s="49"/>
      <c r="G122" s="49"/>
      <c r="H122" s="49"/>
      <c r="I122" s="49"/>
      <c r="J122" s="49"/>
      <c r="K122" s="49"/>
      <c r="L122" s="5"/>
    </row>
    <row r="123" spans="1:12" ht="15.6" x14ac:dyDescent="0.3">
      <c r="A123" s="49"/>
      <c r="B123" s="68"/>
      <c r="C123" s="49"/>
      <c r="D123" s="49"/>
      <c r="E123" s="49"/>
      <c r="F123" s="49"/>
      <c r="G123" s="49"/>
      <c r="H123" s="49"/>
      <c r="I123" s="49"/>
      <c r="J123" s="49"/>
      <c r="K123" s="49"/>
      <c r="L123" s="5"/>
    </row>
    <row r="124" spans="1:12" ht="15.6" x14ac:dyDescent="0.3">
      <c r="A124" s="49" t="s">
        <v>63</v>
      </c>
      <c r="B124" s="49" t="s">
        <v>61</v>
      </c>
      <c r="C124" s="49" t="s">
        <v>62</v>
      </c>
      <c r="D124" s="49"/>
      <c r="E124" s="68">
        <f>E122/4000</f>
        <v>0.45616499999999999</v>
      </c>
      <c r="F124" s="49" t="s">
        <v>65</v>
      </c>
      <c r="G124" s="49"/>
      <c r="H124" s="49"/>
      <c r="I124" s="49"/>
      <c r="J124" s="49"/>
      <c r="K124" s="49"/>
      <c r="L124" s="5"/>
    </row>
    <row r="125" spans="1:12" ht="15.6" x14ac:dyDescent="0.3">
      <c r="A125" s="49" t="s">
        <v>64</v>
      </c>
      <c r="B125" s="49"/>
      <c r="C125" s="49"/>
      <c r="D125" s="49"/>
      <c r="E125" s="49"/>
      <c r="F125" s="49" t="s">
        <v>65</v>
      </c>
      <c r="G125" s="49"/>
      <c r="H125" s="49"/>
      <c r="I125" s="49"/>
      <c r="J125" s="49"/>
      <c r="K125" s="49"/>
      <c r="L125" s="5"/>
    </row>
    <row r="126" spans="1:12" ht="15.6" x14ac:dyDescent="0.3">
      <c r="A126" s="49" t="s">
        <v>66</v>
      </c>
      <c r="B126" s="49"/>
      <c r="C126" s="49"/>
      <c r="D126" s="49"/>
      <c r="E126" s="49"/>
      <c r="F126" s="49" t="s">
        <v>67</v>
      </c>
      <c r="G126" s="49"/>
      <c r="H126" s="49"/>
      <c r="I126" s="49"/>
      <c r="J126" s="49"/>
      <c r="K126" s="49"/>
      <c r="L126" s="5"/>
    </row>
    <row r="127" spans="1:12" ht="15.6" x14ac:dyDescent="0.3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5"/>
    </row>
    <row r="128" spans="1:12" ht="15.6" x14ac:dyDescent="0.3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5"/>
    </row>
    <row r="129" spans="1:12" ht="15.6" x14ac:dyDescent="0.3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5"/>
    </row>
    <row r="130" spans="1:12" ht="15.6" x14ac:dyDescent="0.3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5"/>
    </row>
    <row r="131" spans="1:12" ht="15.6" x14ac:dyDescent="0.3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5"/>
    </row>
    <row r="132" spans="1:12" ht="15.6" x14ac:dyDescent="0.3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5"/>
    </row>
    <row r="133" spans="1:12" ht="15.6" x14ac:dyDescent="0.3">
      <c r="A133" s="104" t="s">
        <v>295</v>
      </c>
      <c r="B133" s="104"/>
      <c r="C133" s="104"/>
      <c r="D133" s="104"/>
      <c r="E133" s="104"/>
      <c r="F133" s="104"/>
      <c r="G133" s="104"/>
      <c r="H133" s="104"/>
      <c r="I133" s="104"/>
      <c r="J133" s="104"/>
      <c r="K133" s="104"/>
      <c r="L133" s="5"/>
    </row>
    <row r="134" spans="1:12" ht="15.6" x14ac:dyDescent="0.3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5"/>
    </row>
    <row r="135" spans="1:12" ht="15.6" x14ac:dyDescent="0.3">
      <c r="A135" s="49" t="s">
        <v>136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5"/>
    </row>
    <row r="136" spans="1:12" ht="15.6" x14ac:dyDescent="0.3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5"/>
    </row>
    <row r="137" spans="1:12" ht="15.6" x14ac:dyDescent="0.3">
      <c r="A137" s="49" t="s">
        <v>137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5"/>
    </row>
    <row r="138" spans="1:12" ht="15.6" x14ac:dyDescent="0.3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5"/>
    </row>
    <row r="139" spans="1:12" ht="15.6" x14ac:dyDescent="0.3">
      <c r="A139" s="49" t="s">
        <v>138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5"/>
    </row>
    <row r="140" spans="1:12" ht="15.6" x14ac:dyDescent="0.3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5"/>
    </row>
    <row r="141" spans="1:12" ht="15.6" x14ac:dyDescent="0.3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5"/>
    </row>
    <row r="142" spans="1:12" ht="15.6" x14ac:dyDescent="0.3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5"/>
    </row>
    <row r="143" spans="1:12" ht="15.6" x14ac:dyDescent="0.3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5"/>
    </row>
    <row r="144" spans="1:12" ht="15.6" x14ac:dyDescent="0.3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5"/>
    </row>
    <row r="145" spans="1:12" ht="15.6" x14ac:dyDescent="0.3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5"/>
    </row>
    <row r="146" spans="1:12" ht="15.6" x14ac:dyDescent="0.3">
      <c r="A146" s="49"/>
      <c r="B146" s="49"/>
      <c r="C146" s="49"/>
      <c r="D146" s="49"/>
      <c r="E146" s="49" t="s">
        <v>153</v>
      </c>
      <c r="F146" s="49"/>
      <c r="G146" s="49"/>
      <c r="H146" s="49"/>
      <c r="I146" s="49"/>
      <c r="J146" s="49"/>
      <c r="K146" s="49"/>
      <c r="L146" s="5"/>
    </row>
    <row r="147" spans="1:12" ht="15.6" x14ac:dyDescent="0.3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5"/>
    </row>
    <row r="148" spans="1:12" ht="15.6" x14ac:dyDescent="0.3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5"/>
    </row>
    <row r="149" spans="1:12" ht="15.6" x14ac:dyDescent="0.3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5"/>
    </row>
    <row r="150" spans="1:12" ht="15.6" x14ac:dyDescent="0.3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5"/>
    </row>
    <row r="151" spans="1:12" ht="15.6" x14ac:dyDescent="0.3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5"/>
    </row>
    <row r="152" spans="1:12" ht="15.6" x14ac:dyDescent="0.3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5"/>
    </row>
    <row r="153" spans="1:12" ht="15.6" x14ac:dyDescent="0.3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5"/>
    </row>
    <row r="154" spans="1:12" ht="15.6" x14ac:dyDescent="0.3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5"/>
    </row>
    <row r="155" spans="1:12" ht="15.6" x14ac:dyDescent="0.3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5"/>
    </row>
    <row r="156" spans="1:12" ht="15.6" x14ac:dyDescent="0.3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5"/>
    </row>
    <row r="157" spans="1:12" ht="15.6" x14ac:dyDescent="0.3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5"/>
    </row>
    <row r="158" spans="1:12" ht="15.6" x14ac:dyDescent="0.3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5"/>
    </row>
    <row r="159" spans="1:12" ht="15.6" x14ac:dyDescent="0.3">
      <c r="A159" s="49"/>
      <c r="B159" s="49"/>
      <c r="C159" s="49"/>
      <c r="D159" s="49"/>
      <c r="E159" s="49" t="s">
        <v>139</v>
      </c>
      <c r="F159" s="49"/>
      <c r="G159" s="49"/>
      <c r="H159" s="49"/>
      <c r="I159" s="49"/>
      <c r="J159" s="49"/>
      <c r="K159" s="49"/>
      <c r="L159" s="5"/>
    </row>
    <row r="160" spans="1:12" ht="15.6" x14ac:dyDescent="0.3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5"/>
    </row>
    <row r="161" spans="1:12" ht="15.6" x14ac:dyDescent="0.3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5"/>
    </row>
    <row r="162" spans="1:12" ht="15.6" x14ac:dyDescent="0.3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5"/>
    </row>
    <row r="163" spans="1:12" ht="15.6" x14ac:dyDescent="0.3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5"/>
    </row>
    <row r="164" spans="1:12" ht="15.6" x14ac:dyDescent="0.3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5"/>
    </row>
    <row r="165" spans="1:12" ht="15.6" x14ac:dyDescent="0.3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5"/>
    </row>
    <row r="166" spans="1:12" ht="15.6" x14ac:dyDescent="0.3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5"/>
    </row>
    <row r="167" spans="1:12" ht="15.6" x14ac:dyDescent="0.3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5"/>
    </row>
    <row r="168" spans="1:12" ht="15.6" x14ac:dyDescent="0.3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5"/>
    </row>
    <row r="169" spans="1:12" ht="15.6" x14ac:dyDescent="0.3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5"/>
    </row>
    <row r="170" spans="1:12" ht="15.6" x14ac:dyDescent="0.3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5"/>
    </row>
    <row r="171" spans="1:12" ht="15.6" x14ac:dyDescent="0.3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5"/>
    </row>
    <row r="172" spans="1:12" ht="15.6" x14ac:dyDescent="0.3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5"/>
    </row>
    <row r="173" spans="1:12" ht="15.6" x14ac:dyDescent="0.3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5"/>
    </row>
    <row r="174" spans="1:12" ht="15.6" x14ac:dyDescent="0.3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5"/>
    </row>
    <row r="175" spans="1:12" ht="15.6" x14ac:dyDescent="0.3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5"/>
    </row>
    <row r="176" spans="1:12" ht="15.6" x14ac:dyDescent="0.3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5"/>
    </row>
    <row r="177" spans="1:12" ht="15.6" x14ac:dyDescent="0.3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5"/>
    </row>
    <row r="178" spans="1:12" ht="15.6" x14ac:dyDescent="0.3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5"/>
    </row>
    <row r="179" spans="1:12" ht="15.6" x14ac:dyDescent="0.3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5"/>
    </row>
    <row r="180" spans="1:12" ht="15.6" x14ac:dyDescent="0.3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5"/>
    </row>
    <row r="181" spans="1:12" ht="15.6" x14ac:dyDescent="0.3">
      <c r="A181" s="49"/>
      <c r="B181" s="49"/>
      <c r="C181" s="49"/>
      <c r="D181" s="49"/>
      <c r="E181" s="49" t="s">
        <v>140</v>
      </c>
      <c r="F181" s="49"/>
      <c r="G181" s="49"/>
      <c r="H181" s="49"/>
      <c r="I181" s="49"/>
      <c r="J181" s="49"/>
      <c r="K181" s="49"/>
      <c r="L181" s="5"/>
    </row>
    <row r="182" spans="1:12" ht="15.6" x14ac:dyDescent="0.3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5"/>
    </row>
    <row r="183" spans="1:12" ht="15.6" x14ac:dyDescent="0.3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5"/>
    </row>
    <row r="184" spans="1:12" ht="15.6" x14ac:dyDescent="0.3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5"/>
    </row>
    <row r="185" spans="1:12" ht="15.6" x14ac:dyDescent="0.3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5"/>
    </row>
    <row r="186" spans="1:12" ht="15.6" x14ac:dyDescent="0.3">
      <c r="A186" s="4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5"/>
    </row>
    <row r="187" spans="1:12" ht="15.6" x14ac:dyDescent="0.3">
      <c r="A187" s="4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5"/>
    </row>
    <row r="188" spans="1:12" ht="15.6" x14ac:dyDescent="0.3">
      <c r="A188" s="4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5"/>
    </row>
    <row r="189" spans="1:12" ht="15.6" x14ac:dyDescent="0.3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5"/>
    </row>
    <row r="190" spans="1:12" ht="15.6" x14ac:dyDescent="0.3">
      <c r="A190" s="4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5"/>
    </row>
    <row r="191" spans="1:12" ht="15.6" x14ac:dyDescent="0.3">
      <c r="A191" s="4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5"/>
    </row>
    <row r="192" spans="1:12" ht="15.6" x14ac:dyDescent="0.3">
      <c r="A192" s="4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5"/>
    </row>
    <row r="193" spans="1:12" ht="15.6" x14ac:dyDescent="0.3">
      <c r="A193" s="4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5"/>
    </row>
    <row r="194" spans="1:12" ht="15.6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5"/>
    </row>
    <row r="195" spans="1:12" ht="15.6" x14ac:dyDescent="0.3">
      <c r="A195" s="4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5"/>
    </row>
    <row r="196" spans="1:12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</row>
    <row r="197" spans="1:12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</row>
    <row r="198" spans="1:12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</row>
    <row r="199" spans="1:12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</row>
    <row r="200" spans="1:12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</row>
    <row r="201" spans="1:12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</row>
    <row r="202" spans="1:12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</row>
    <row r="203" spans="1:12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</row>
    <row r="204" spans="1:12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</row>
    <row r="205" spans="1:12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</row>
    <row r="206" spans="1:12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</row>
    <row r="207" spans="1:12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</row>
    <row r="208" spans="1:12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</row>
    <row r="209" spans="1:12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</row>
    <row r="210" spans="1:12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</row>
    <row r="211" spans="1:12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</row>
    <row r="212" spans="1:12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</row>
    <row r="213" spans="1:12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</row>
    <row r="214" spans="1:12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</row>
    <row r="215" spans="1:12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</row>
    <row r="216" spans="1:12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</row>
    <row r="217" spans="1:12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</row>
    <row r="218" spans="1:12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</row>
    <row r="219" spans="1:12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</row>
    <row r="220" spans="1:12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</row>
    <row r="221" spans="1:12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</row>
    <row r="222" spans="1:12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</row>
    <row r="223" spans="1:12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</row>
    <row r="224" spans="1:12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</row>
    <row r="225" spans="1:12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</row>
    <row r="226" spans="1:12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</row>
    <row r="227" spans="1:12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</row>
    <row r="228" spans="1:12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</row>
    <row r="229" spans="1:12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</row>
    <row r="230" spans="1:12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</row>
    <row r="231" spans="1:12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</row>
    <row r="232" spans="1:12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</row>
    <row r="233" spans="1:12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</row>
    <row r="234" spans="1:12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</row>
    <row r="235" spans="1:12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</row>
    <row r="236" spans="1:12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</row>
    <row r="237" spans="1:12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</row>
    <row r="238" spans="1:12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</row>
    <row r="239" spans="1:12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</row>
    <row r="240" spans="1:12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</row>
    <row r="241" spans="1:12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</row>
    <row r="242" spans="1:12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</row>
    <row r="243" spans="1:12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</row>
    <row r="244" spans="1:12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</row>
    <row r="245" spans="1:12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</row>
    <row r="246" spans="1:12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</row>
    <row r="247" spans="1:12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</row>
    <row r="248" spans="1:12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</row>
    <row r="249" spans="1:12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</row>
    <row r="250" spans="1:12" x14ac:dyDescent="0.3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</row>
    <row r="251" spans="1:12" x14ac:dyDescent="0.3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</row>
    <row r="252" spans="1:12" x14ac:dyDescent="0.3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</row>
    <row r="253" spans="1:12" x14ac:dyDescent="0.3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</row>
    <row r="254" spans="1:12" x14ac:dyDescent="0.3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</row>
    <row r="255" spans="1:12" x14ac:dyDescent="0.3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</row>
    <row r="256" spans="1:12" x14ac:dyDescent="0.3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</row>
    <row r="257" spans="1:12" x14ac:dyDescent="0.3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</row>
    <row r="258" spans="1:12" x14ac:dyDescent="0.3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</row>
    <row r="259" spans="1:12" x14ac:dyDescent="0.3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</row>
    <row r="260" spans="1:12" x14ac:dyDescent="0.3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</row>
    <row r="261" spans="1:12" x14ac:dyDescent="0.3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</row>
    <row r="262" spans="1:12" x14ac:dyDescent="0.3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</row>
    <row r="263" spans="1:12" x14ac:dyDescent="0.3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</row>
    <row r="264" spans="1:12" x14ac:dyDescent="0.3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</row>
    <row r="265" spans="1:12" x14ac:dyDescent="0.3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</row>
    <row r="266" spans="1:12" x14ac:dyDescent="0.3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</row>
    <row r="267" spans="1:12" x14ac:dyDescent="0.3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</row>
    <row r="268" spans="1:12" x14ac:dyDescent="0.3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</row>
    <row r="269" spans="1:12" x14ac:dyDescent="0.3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</row>
    <row r="270" spans="1:12" x14ac:dyDescent="0.3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</row>
    <row r="271" spans="1:12" x14ac:dyDescent="0.3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</row>
    <row r="272" spans="1:12" x14ac:dyDescent="0.3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</row>
    <row r="273" spans="1:12" x14ac:dyDescent="0.3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</row>
    <row r="274" spans="1:12" x14ac:dyDescent="0.3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</row>
    <row r="275" spans="1:12" x14ac:dyDescent="0.3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</row>
    <row r="276" spans="1:12" x14ac:dyDescent="0.3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</row>
    <row r="277" spans="1:12" x14ac:dyDescent="0.3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</row>
    <row r="278" spans="1:12" x14ac:dyDescent="0.3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</row>
  </sheetData>
  <mergeCells count="24">
    <mergeCell ref="A133:K133"/>
    <mergeCell ref="A13:D13"/>
    <mergeCell ref="A109:E109"/>
    <mergeCell ref="A112:E112"/>
    <mergeCell ref="A116:E116"/>
    <mergeCell ref="A114:E114"/>
    <mergeCell ref="A26:B26"/>
    <mergeCell ref="A27:B27"/>
    <mergeCell ref="A22:K22"/>
    <mergeCell ref="A58:K58"/>
    <mergeCell ref="A107:K107"/>
    <mergeCell ref="A1:J1"/>
    <mergeCell ref="A15:I15"/>
    <mergeCell ref="A2:I2"/>
    <mergeCell ref="A60:F60"/>
    <mergeCell ref="A6:I6"/>
    <mergeCell ref="A7:I7"/>
    <mergeCell ref="A5:I5"/>
    <mergeCell ref="A4:I4"/>
    <mergeCell ref="A3:I3"/>
    <mergeCell ref="A9:E9"/>
    <mergeCell ref="A10:D10"/>
    <mergeCell ref="A11:D11"/>
    <mergeCell ref="A12:D12"/>
  </mergeCells>
  <hyperlinks>
    <hyperlink ref="J6" r:id="rId1"/>
    <hyperlink ref="K6" r:id="rId2"/>
  </hyperlinks>
  <pageMargins left="0.7" right="0.7" top="0.75" bottom="0.75" header="0.3" footer="0.3"/>
  <pageSetup scale="33" orientation="portrait" r:id="rId3"/>
  <rowBreaks count="1" manualBreakCount="1">
    <brk id="106" max="10" man="1"/>
  </rowBreaks>
  <colBreaks count="1" manualBreakCount="1">
    <brk id="11" max="194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view="pageBreakPreview" zoomScale="60" zoomScaleNormal="100" workbookViewId="0">
      <selection activeCell="H21" sqref="H21"/>
    </sheetView>
  </sheetViews>
  <sheetFormatPr baseColWidth="10" defaultRowHeight="14.4" x14ac:dyDescent="0.3"/>
  <cols>
    <col min="1" max="1" width="30.6640625" customWidth="1"/>
    <col min="6" max="6" width="26.77734375" customWidth="1"/>
    <col min="7" max="7" width="19.109375" customWidth="1"/>
    <col min="8" max="8" width="14.77734375" customWidth="1"/>
    <col min="9" max="9" width="13.44140625" customWidth="1"/>
    <col min="16" max="16" width="9.44140625" customWidth="1"/>
    <col min="17" max="17" width="13.77734375" customWidth="1"/>
  </cols>
  <sheetData>
    <row r="1" spans="1:17" ht="46.8" customHeight="1" x14ac:dyDescent="0.35">
      <c r="A1" s="122" t="s">
        <v>311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</row>
    <row r="4" spans="1:17" x14ac:dyDescent="0.3">
      <c r="A4" s="28" t="s">
        <v>208</v>
      </c>
      <c r="B4" s="29" t="s">
        <v>209</v>
      </c>
      <c r="C4" s="30" t="s">
        <v>220</v>
      </c>
      <c r="D4" s="30" t="s">
        <v>221</v>
      </c>
      <c r="E4" s="30" t="s">
        <v>210</v>
      </c>
      <c r="F4" s="30" t="s">
        <v>222</v>
      </c>
      <c r="G4" s="30" t="s">
        <v>223</v>
      </c>
      <c r="H4" s="30" t="s">
        <v>224</v>
      </c>
      <c r="I4" s="30" t="s">
        <v>225</v>
      </c>
      <c r="J4" s="30" t="s">
        <v>226</v>
      </c>
      <c r="K4" s="30" t="s">
        <v>227</v>
      </c>
      <c r="L4" s="30" t="s">
        <v>228</v>
      </c>
      <c r="M4" s="30" t="s">
        <v>229</v>
      </c>
      <c r="N4" s="30" t="s">
        <v>230</v>
      </c>
      <c r="O4" s="30" t="s">
        <v>231</v>
      </c>
      <c r="P4" s="30" t="s">
        <v>244</v>
      </c>
      <c r="Q4" s="31" t="s">
        <v>211</v>
      </c>
    </row>
    <row r="5" spans="1:17" x14ac:dyDescent="0.3">
      <c r="A5" s="32" t="s">
        <v>212</v>
      </c>
      <c r="B5" s="5">
        <v>827.08</v>
      </c>
      <c r="C5" s="5">
        <v>1654.1</v>
      </c>
      <c r="D5" s="5">
        <v>827.08</v>
      </c>
      <c r="E5" s="5">
        <v>1334.72</v>
      </c>
      <c r="F5" s="5">
        <v>2669.44</v>
      </c>
      <c r="G5" s="5">
        <v>1334.72</v>
      </c>
      <c r="H5" s="5">
        <v>2146.83</v>
      </c>
      <c r="I5" s="5">
        <v>4293.6499999999996</v>
      </c>
      <c r="J5" s="5">
        <v>2146.83</v>
      </c>
      <c r="K5" s="5">
        <v>2639.58</v>
      </c>
      <c r="L5" s="5">
        <v>5219.1400000000003</v>
      </c>
      <c r="M5" s="5">
        <v>2639.58</v>
      </c>
      <c r="N5" s="5">
        <v>1319.76</v>
      </c>
      <c r="O5" s="5">
        <v>2639.57</v>
      </c>
      <c r="P5" s="5">
        <v>1319.76</v>
      </c>
      <c r="Q5" s="33"/>
    </row>
    <row r="6" spans="1:17" x14ac:dyDescent="0.3">
      <c r="A6" s="32" t="s">
        <v>213</v>
      </c>
      <c r="B6" s="5">
        <v>1251.3599999999999</v>
      </c>
      <c r="C6" s="5">
        <v>1696.32</v>
      </c>
      <c r="D6" s="5">
        <v>1251.3599999999999</v>
      </c>
      <c r="E6" s="5">
        <v>2057.7600000000002</v>
      </c>
      <c r="F6" s="5">
        <v>2502.7199999999998</v>
      </c>
      <c r="G6" s="5">
        <v>2057.7600000000002</v>
      </c>
      <c r="H6" s="5">
        <v>2417.7600000000002</v>
      </c>
      <c r="I6" s="5">
        <v>2862.72</v>
      </c>
      <c r="J6" s="5">
        <v>2417.7600000000002</v>
      </c>
      <c r="K6" s="5">
        <v>2777.76</v>
      </c>
      <c r="L6" s="5">
        <v>3222.72</v>
      </c>
      <c r="M6" s="5">
        <v>2777.76</v>
      </c>
      <c r="N6" s="5">
        <v>1611.36</v>
      </c>
      <c r="O6" s="5">
        <v>2056.3200000000002</v>
      </c>
      <c r="P6" s="5">
        <v>1611.36</v>
      </c>
      <c r="Q6" s="34"/>
    </row>
    <row r="7" spans="1:17" x14ac:dyDescent="0.3">
      <c r="A7" s="35" t="s">
        <v>214</v>
      </c>
      <c r="B7" s="36">
        <f>B5+B6</f>
        <v>2078.44</v>
      </c>
      <c r="C7" s="36">
        <f t="shared" ref="C7:O7" si="0">C5+C6</f>
        <v>3350.42</v>
      </c>
      <c r="D7" s="36">
        <f t="shared" si="0"/>
        <v>2078.44</v>
      </c>
      <c r="E7" s="36">
        <f t="shared" si="0"/>
        <v>3392.4800000000005</v>
      </c>
      <c r="F7" s="36">
        <f t="shared" si="0"/>
        <v>5172.16</v>
      </c>
      <c r="G7" s="36">
        <f t="shared" si="0"/>
        <v>3392.4800000000005</v>
      </c>
      <c r="H7" s="36">
        <f t="shared" si="0"/>
        <v>4564.59</v>
      </c>
      <c r="I7" s="36">
        <f t="shared" si="0"/>
        <v>7156.369999999999</v>
      </c>
      <c r="J7" s="36">
        <f t="shared" ref="J7" si="1">J5+J6</f>
        <v>4564.59</v>
      </c>
      <c r="K7" s="36">
        <f t="shared" si="0"/>
        <v>5417.34</v>
      </c>
      <c r="L7" s="36">
        <f t="shared" si="0"/>
        <v>8441.86</v>
      </c>
      <c r="M7" s="36">
        <f t="shared" ref="M7" si="2">M5+M6</f>
        <v>5417.34</v>
      </c>
      <c r="N7" s="36">
        <f t="shared" si="0"/>
        <v>2931.12</v>
      </c>
      <c r="O7" s="36">
        <f t="shared" si="0"/>
        <v>4695.8900000000003</v>
      </c>
      <c r="P7" s="36">
        <f t="shared" ref="P7" si="3">P5+P6</f>
        <v>2931.12</v>
      </c>
      <c r="Q7" s="36">
        <f>SUM(B7:P7)</f>
        <v>65584.639999999999</v>
      </c>
    </row>
    <row r="8" spans="1:17" x14ac:dyDescent="0.3">
      <c r="A8" s="32" t="s">
        <v>215</v>
      </c>
      <c r="B8" s="5">
        <v>13596.44</v>
      </c>
      <c r="C8" s="5">
        <v>2829.2</v>
      </c>
      <c r="D8" s="5">
        <v>13596.44</v>
      </c>
      <c r="E8" s="5">
        <v>24363.68</v>
      </c>
      <c r="F8" s="45">
        <v>0</v>
      </c>
      <c r="G8" s="5">
        <v>24363.68</v>
      </c>
      <c r="H8" s="5">
        <v>15450.53</v>
      </c>
      <c r="I8" s="5">
        <v>2829.2</v>
      </c>
      <c r="J8" s="5">
        <v>15450.53</v>
      </c>
      <c r="K8" s="5">
        <v>3708.18</v>
      </c>
      <c r="L8" s="45">
        <v>0</v>
      </c>
      <c r="M8" s="5">
        <v>3708.18</v>
      </c>
      <c r="N8" s="5">
        <v>3268.69</v>
      </c>
      <c r="O8" s="5">
        <v>2829.2</v>
      </c>
      <c r="P8" s="5">
        <v>3268.69</v>
      </c>
      <c r="Q8" s="34"/>
    </row>
    <row r="9" spans="1:17" x14ac:dyDescent="0.3">
      <c r="A9" s="32" t="s">
        <v>216</v>
      </c>
      <c r="B9" s="45">
        <v>432</v>
      </c>
      <c r="C9" s="45">
        <v>432</v>
      </c>
      <c r="D9" s="45">
        <v>432</v>
      </c>
      <c r="E9" s="45">
        <v>432</v>
      </c>
      <c r="F9" s="45">
        <v>0</v>
      </c>
      <c r="G9" s="45">
        <v>432</v>
      </c>
      <c r="H9" s="45">
        <v>814.32</v>
      </c>
      <c r="I9" s="45">
        <v>814.32</v>
      </c>
      <c r="J9" s="45">
        <v>814.32</v>
      </c>
      <c r="K9" s="45">
        <v>814.32</v>
      </c>
      <c r="L9" s="45">
        <v>0</v>
      </c>
      <c r="M9" s="45">
        <v>814.32</v>
      </c>
      <c r="N9" s="45">
        <v>814.32</v>
      </c>
      <c r="O9" s="45">
        <v>814.32</v>
      </c>
      <c r="P9" s="45">
        <v>814.32</v>
      </c>
      <c r="Q9" s="34"/>
    </row>
    <row r="10" spans="1:17" x14ac:dyDescent="0.3">
      <c r="A10" s="32" t="s">
        <v>171</v>
      </c>
      <c r="B10" s="45">
        <v>1251.3599999999999</v>
      </c>
      <c r="C10" s="5">
        <v>1696.32</v>
      </c>
      <c r="D10" s="5">
        <v>1251.3599999999999</v>
      </c>
      <c r="E10" s="5">
        <v>2057.7600000000002</v>
      </c>
      <c r="F10" s="5">
        <v>2502.7199999999998</v>
      </c>
      <c r="G10" s="5">
        <v>2057.7600000000002</v>
      </c>
      <c r="H10" s="5">
        <v>2417.7600000000002</v>
      </c>
      <c r="I10" s="5">
        <v>2862.72</v>
      </c>
      <c r="J10" s="5">
        <v>2417.7600000000002</v>
      </c>
      <c r="K10" s="5">
        <v>2777.76</v>
      </c>
      <c r="L10" s="5">
        <v>3222.72</v>
      </c>
      <c r="M10" s="5">
        <v>2777.76</v>
      </c>
      <c r="N10" s="5">
        <v>1611.36</v>
      </c>
      <c r="O10" s="5">
        <v>2056.3200000000002</v>
      </c>
      <c r="P10" s="5">
        <v>1611.36</v>
      </c>
      <c r="Q10" s="34"/>
    </row>
    <row r="11" spans="1:17" x14ac:dyDescent="0.3">
      <c r="A11" s="37" t="s">
        <v>217</v>
      </c>
      <c r="B11" s="38">
        <f t="shared" ref="B11:P11" si="4">B8+B9+B10</f>
        <v>15279.800000000001</v>
      </c>
      <c r="C11" s="38">
        <f t="shared" si="4"/>
        <v>4957.5199999999995</v>
      </c>
      <c r="D11" s="38">
        <f t="shared" si="4"/>
        <v>15279.800000000001</v>
      </c>
      <c r="E11" s="38">
        <f t="shared" si="4"/>
        <v>26853.440000000002</v>
      </c>
      <c r="F11" s="38">
        <f t="shared" si="4"/>
        <v>2502.7199999999998</v>
      </c>
      <c r="G11" s="38">
        <f t="shared" si="4"/>
        <v>26853.440000000002</v>
      </c>
      <c r="H11" s="38">
        <f t="shared" si="4"/>
        <v>18682.61</v>
      </c>
      <c r="I11" s="38">
        <f t="shared" si="4"/>
        <v>6506.24</v>
      </c>
      <c r="J11" s="38">
        <f t="shared" si="4"/>
        <v>18682.61</v>
      </c>
      <c r="K11" s="38">
        <f t="shared" si="4"/>
        <v>7300.26</v>
      </c>
      <c r="L11" s="38">
        <f t="shared" si="4"/>
        <v>3222.72</v>
      </c>
      <c r="M11" s="38">
        <f t="shared" si="4"/>
        <v>7300.26</v>
      </c>
      <c r="N11" s="38">
        <f t="shared" si="4"/>
        <v>5694.37</v>
      </c>
      <c r="O11" s="38">
        <f t="shared" si="4"/>
        <v>5699.84</v>
      </c>
      <c r="P11" s="38">
        <f t="shared" si="4"/>
        <v>5694.37</v>
      </c>
      <c r="Q11" s="39">
        <f>SUM(B11:P11)</f>
        <v>170510</v>
      </c>
    </row>
    <row r="12" spans="1:17" x14ac:dyDescent="0.3">
      <c r="A12" s="35" t="s">
        <v>218</v>
      </c>
      <c r="B12" s="36">
        <f t="shared" ref="B12:P12" si="5">B7+B11</f>
        <v>17358.240000000002</v>
      </c>
      <c r="C12" s="36">
        <f t="shared" si="5"/>
        <v>8307.9399999999987</v>
      </c>
      <c r="D12" s="36">
        <f t="shared" si="5"/>
        <v>17358.240000000002</v>
      </c>
      <c r="E12" s="36">
        <f t="shared" si="5"/>
        <v>30245.920000000002</v>
      </c>
      <c r="F12" s="36">
        <f t="shared" si="5"/>
        <v>7674.8799999999992</v>
      </c>
      <c r="G12" s="36">
        <f t="shared" si="5"/>
        <v>30245.920000000002</v>
      </c>
      <c r="H12" s="36">
        <f t="shared" si="5"/>
        <v>23247.200000000001</v>
      </c>
      <c r="I12" s="36">
        <f t="shared" si="5"/>
        <v>13662.609999999999</v>
      </c>
      <c r="J12" s="36">
        <f t="shared" si="5"/>
        <v>23247.200000000001</v>
      </c>
      <c r="K12" s="36">
        <f t="shared" si="5"/>
        <v>12717.6</v>
      </c>
      <c r="L12" s="36">
        <f t="shared" si="5"/>
        <v>11664.58</v>
      </c>
      <c r="M12" s="36">
        <f t="shared" si="5"/>
        <v>12717.6</v>
      </c>
      <c r="N12" s="36">
        <f t="shared" si="5"/>
        <v>8625.49</v>
      </c>
      <c r="O12" s="36">
        <f t="shared" si="5"/>
        <v>10395.73</v>
      </c>
      <c r="P12" s="36">
        <f t="shared" si="5"/>
        <v>8625.49</v>
      </c>
      <c r="Q12" s="40">
        <f>SUM(B12:P12)</f>
        <v>236094.63999999998</v>
      </c>
    </row>
    <row r="13" spans="1:17" x14ac:dyDescent="0.3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x14ac:dyDescent="0.3">
      <c r="A14" s="18" t="s">
        <v>272</v>
      </c>
      <c r="B14" s="18"/>
      <c r="C14" s="18"/>
      <c r="D14" s="18"/>
      <c r="E14" s="18"/>
      <c r="F14" s="18" t="s">
        <v>272</v>
      </c>
      <c r="G14" s="18"/>
      <c r="H14" s="123" t="s">
        <v>233</v>
      </c>
      <c r="I14" s="123"/>
      <c r="J14" s="18"/>
      <c r="K14" s="18"/>
      <c r="L14" s="5"/>
      <c r="M14" s="5"/>
      <c r="N14" s="5"/>
      <c r="O14" s="5"/>
      <c r="P14" s="5"/>
      <c r="Q14" s="5"/>
    </row>
    <row r="15" spans="1:17" ht="42" x14ac:dyDescent="0.3">
      <c r="A15" s="18" t="s">
        <v>273</v>
      </c>
      <c r="B15" s="41" t="s">
        <v>232</v>
      </c>
      <c r="C15" s="41" t="s">
        <v>233</v>
      </c>
      <c r="D15" s="41" t="s">
        <v>234</v>
      </c>
      <c r="E15" s="18"/>
      <c r="F15" s="18" t="s">
        <v>273</v>
      </c>
      <c r="G15" s="41" t="s">
        <v>232</v>
      </c>
      <c r="H15" s="123"/>
      <c r="I15" s="123"/>
      <c r="J15" s="41" t="s">
        <v>234</v>
      </c>
      <c r="K15" s="41"/>
      <c r="L15" s="5"/>
      <c r="M15" s="5"/>
      <c r="N15" s="5"/>
      <c r="O15" s="5"/>
      <c r="P15" s="5"/>
      <c r="Q15" s="5"/>
    </row>
    <row r="16" spans="1:17" x14ac:dyDescent="0.3">
      <c r="A16" s="5" t="s">
        <v>237</v>
      </c>
      <c r="B16" s="5">
        <f>B7+C7+D7</f>
        <v>7507.3000000000011</v>
      </c>
      <c r="C16" s="5">
        <v>13.7</v>
      </c>
      <c r="D16" s="5">
        <f>B16*C16</f>
        <v>102850.01000000001</v>
      </c>
      <c r="E16" s="5"/>
      <c r="F16" s="5" t="s">
        <v>236</v>
      </c>
      <c r="G16" s="5">
        <f>B7+E7+H7+K7+N7</f>
        <v>18383.97</v>
      </c>
      <c r="H16" s="121">
        <v>6.2</v>
      </c>
      <c r="I16" s="121"/>
      <c r="J16" s="5">
        <f>G16*H16</f>
        <v>113980.61400000002</v>
      </c>
      <c r="K16" s="5"/>
      <c r="L16" s="5"/>
      <c r="M16" s="5"/>
      <c r="N16" s="5"/>
      <c r="O16" s="5"/>
      <c r="P16" s="5"/>
      <c r="Q16" s="5"/>
    </row>
    <row r="17" spans="1:17" x14ac:dyDescent="0.3">
      <c r="A17" s="5" t="s">
        <v>238</v>
      </c>
      <c r="B17" s="5">
        <f>E7+F7+G7</f>
        <v>11957.119999999999</v>
      </c>
      <c r="C17" s="5">
        <v>10.9</v>
      </c>
      <c r="D17" s="5">
        <f t="shared" ref="D17:D20" si="6">B17*C17</f>
        <v>130332.60799999999</v>
      </c>
      <c r="E17" s="5"/>
      <c r="F17" s="5" t="s">
        <v>242</v>
      </c>
      <c r="G17" s="5">
        <f>C7+F7+I7+L7+O7</f>
        <v>28816.699999999997</v>
      </c>
      <c r="H17" s="121">
        <v>3.1</v>
      </c>
      <c r="I17" s="121"/>
      <c r="J17" s="5">
        <f>G17*H17</f>
        <v>89331.76999999999</v>
      </c>
      <c r="K17" s="5"/>
      <c r="L17" s="5"/>
      <c r="M17" s="5"/>
      <c r="N17" s="5"/>
      <c r="O17" s="5"/>
      <c r="P17" s="5"/>
      <c r="Q17" s="5"/>
    </row>
    <row r="18" spans="1:17" x14ac:dyDescent="0.3">
      <c r="A18" s="5" t="s">
        <v>239</v>
      </c>
      <c r="B18" s="5">
        <f>H7+I7+J7</f>
        <v>16285.55</v>
      </c>
      <c r="C18" s="5">
        <v>8.1</v>
      </c>
      <c r="D18" s="5">
        <f t="shared" si="6"/>
        <v>131912.95499999999</v>
      </c>
      <c r="E18" s="5"/>
      <c r="F18" s="5" t="s">
        <v>243</v>
      </c>
      <c r="G18" s="5">
        <f>D7+G7+J7+M7+P7</f>
        <v>18383.97</v>
      </c>
      <c r="H18" s="121">
        <v>0</v>
      </c>
      <c r="I18" s="121"/>
      <c r="J18" s="5">
        <f>G18*H18</f>
        <v>0</v>
      </c>
      <c r="K18" s="5"/>
      <c r="L18" s="5"/>
      <c r="M18" s="5"/>
      <c r="N18" s="5"/>
      <c r="O18" s="5"/>
      <c r="P18" s="5"/>
      <c r="Q18" s="5"/>
    </row>
    <row r="19" spans="1:17" x14ac:dyDescent="0.3">
      <c r="A19" s="5" t="s">
        <v>240</v>
      </c>
      <c r="B19" s="5">
        <f>L7+M7+K7</f>
        <v>19276.54</v>
      </c>
      <c r="C19" s="5">
        <v>4.05</v>
      </c>
      <c r="D19" s="5">
        <f t="shared" si="6"/>
        <v>78069.986999999994</v>
      </c>
      <c r="E19" s="5"/>
      <c r="F19" s="5"/>
      <c r="G19" s="5"/>
      <c r="H19" s="121" t="s">
        <v>219</v>
      </c>
      <c r="I19" s="121"/>
      <c r="J19" s="7">
        <f>J16+J17+J18</f>
        <v>203312.38400000002</v>
      </c>
      <c r="K19" s="5"/>
      <c r="L19" s="5"/>
      <c r="M19" s="5"/>
      <c r="N19" s="5"/>
      <c r="O19" s="5"/>
      <c r="P19" s="5"/>
      <c r="Q19" s="5"/>
    </row>
    <row r="20" spans="1:17" x14ac:dyDescent="0.3">
      <c r="A20" s="5" t="s">
        <v>241</v>
      </c>
      <c r="B20" s="5">
        <f>N7+O7+P7</f>
        <v>10558.130000000001</v>
      </c>
      <c r="C20" s="5">
        <v>0</v>
      </c>
      <c r="D20" s="5">
        <f t="shared" si="6"/>
        <v>0</v>
      </c>
      <c r="E20" s="5"/>
      <c r="F20" s="5"/>
      <c r="G20" s="5"/>
      <c r="H20" s="46" t="s">
        <v>235</v>
      </c>
      <c r="J20" s="7">
        <f>J19/Q7</f>
        <v>3.1000000000000005</v>
      </c>
      <c r="K20" s="5"/>
      <c r="L20" s="5"/>
      <c r="M20" s="5"/>
      <c r="N20" s="5"/>
      <c r="O20" s="5"/>
      <c r="P20" s="5"/>
      <c r="Q20" s="5"/>
    </row>
    <row r="21" spans="1:17" x14ac:dyDescent="0.3">
      <c r="A21" s="5"/>
      <c r="B21" s="5"/>
      <c r="C21" s="5" t="s">
        <v>219</v>
      </c>
      <c r="D21" s="7">
        <f>D16+D17+D18+D19+D20</f>
        <v>443165.55999999994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x14ac:dyDescent="0.3">
      <c r="A22" s="5"/>
      <c r="B22" s="5"/>
      <c r="C22" s="46" t="s">
        <v>235</v>
      </c>
      <c r="D22" s="7">
        <f>D21/Q7</f>
        <v>6.7571547240329437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ht="14.4" customHeight="1" x14ac:dyDescent="0.3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ht="40.799999999999997" customHeight="1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ht="124.2" x14ac:dyDescent="0.3">
      <c r="A25" s="5"/>
      <c r="B25" s="5"/>
      <c r="C25" s="5"/>
      <c r="D25" s="5"/>
      <c r="E25" s="5"/>
      <c r="F25" s="47" t="s">
        <v>285</v>
      </c>
      <c r="G25" s="48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x14ac:dyDescent="0.3">
      <c r="A26" s="5"/>
      <c r="B26" s="5"/>
      <c r="C26" s="5"/>
      <c r="D26" s="5"/>
      <c r="E26" s="5"/>
      <c r="F26" s="47"/>
      <c r="G26" s="48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x14ac:dyDescent="0.3">
      <c r="A28" s="5"/>
      <c r="B28" s="5"/>
      <c r="C28" s="5"/>
      <c r="D28" s="5"/>
      <c r="E28" s="5"/>
      <c r="F28" s="4" t="s">
        <v>154</v>
      </c>
      <c r="G28" s="4" t="s">
        <v>155</v>
      </c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x14ac:dyDescent="0.3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6" spans="4:4" x14ac:dyDescent="0.3">
      <c r="D36" s="9"/>
    </row>
    <row r="37" spans="4:4" x14ac:dyDescent="0.3">
      <c r="D37" s="9"/>
    </row>
  </sheetData>
  <mergeCells count="6">
    <mergeCell ref="H19:I19"/>
    <mergeCell ref="A1:Q1"/>
    <mergeCell ref="H14:I15"/>
    <mergeCell ref="H16:I16"/>
    <mergeCell ref="H17:I17"/>
    <mergeCell ref="H18:I18"/>
  </mergeCells>
  <hyperlinks>
    <hyperlink ref="F28" r:id="rId1"/>
    <hyperlink ref="G28" r:id="rId2"/>
  </hyperlinks>
  <pageMargins left="0.7" right="0.7" top="0.75" bottom="0.75" header="0.3" footer="0.3"/>
  <pageSetup scale="37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view="pageBreakPreview" zoomScale="102" zoomScaleNormal="100" zoomScaleSheetLayoutView="102" workbookViewId="0">
      <selection activeCell="C7" sqref="C7"/>
    </sheetView>
  </sheetViews>
  <sheetFormatPr baseColWidth="10" defaultRowHeight="14.4" x14ac:dyDescent="0.3"/>
  <cols>
    <col min="7" max="7" width="16.5546875" customWidth="1"/>
  </cols>
  <sheetData>
    <row r="1" spans="1:10" ht="67.8" customHeight="1" x14ac:dyDescent="0.35">
      <c r="A1" s="105" t="s">
        <v>311</v>
      </c>
      <c r="B1" s="105"/>
      <c r="C1" s="105"/>
      <c r="D1" s="105"/>
      <c r="E1" s="105"/>
      <c r="F1" s="105"/>
      <c r="G1" s="105"/>
    </row>
    <row r="3" spans="1:10" ht="17.399999999999999" x14ac:dyDescent="0.3">
      <c r="A3" s="5" t="s">
        <v>312</v>
      </c>
    </row>
    <row r="5" spans="1:10" x14ac:dyDescent="0.3">
      <c r="A5" s="18" t="s">
        <v>245</v>
      </c>
      <c r="B5" s="18" t="s">
        <v>246</v>
      </c>
      <c r="C5" s="18" t="s">
        <v>247</v>
      </c>
      <c r="D5" s="5"/>
      <c r="E5" s="5"/>
      <c r="F5" s="5" t="s">
        <v>251</v>
      </c>
      <c r="G5" s="5" t="s">
        <v>252</v>
      </c>
    </row>
    <row r="6" spans="1:10" x14ac:dyDescent="0.3">
      <c r="A6" s="5" t="s">
        <v>250</v>
      </c>
      <c r="B6" s="5">
        <v>6.76</v>
      </c>
      <c r="C6" s="5">
        <v>3.1</v>
      </c>
      <c r="D6" s="5"/>
      <c r="E6" s="5"/>
      <c r="F6" s="5">
        <v>1</v>
      </c>
      <c r="G6" s="5">
        <v>0.32</v>
      </c>
    </row>
    <row r="7" spans="1:10" x14ac:dyDescent="0.3">
      <c r="A7" s="5"/>
      <c r="B7" s="5"/>
      <c r="C7" s="5"/>
      <c r="D7" s="5"/>
      <c r="E7" s="5"/>
      <c r="F7" s="5" t="s">
        <v>253</v>
      </c>
      <c r="G7" s="5">
        <f>F6*G6</f>
        <v>0.32</v>
      </c>
      <c r="J7" s="9"/>
    </row>
    <row r="8" spans="1:10" x14ac:dyDescent="0.3">
      <c r="A8" s="5"/>
      <c r="B8" s="5"/>
      <c r="C8" s="5"/>
      <c r="D8" s="5"/>
      <c r="E8" s="5"/>
      <c r="F8" s="5" t="s">
        <v>254</v>
      </c>
      <c r="G8" s="5"/>
    </row>
    <row r="9" spans="1:10" x14ac:dyDescent="0.3">
      <c r="A9" s="5" t="s">
        <v>287</v>
      </c>
      <c r="B9" s="5"/>
      <c r="C9" s="5"/>
      <c r="D9" s="5"/>
      <c r="E9" s="5"/>
      <c r="F9" s="5" t="s">
        <v>255</v>
      </c>
      <c r="G9" s="12">
        <f>G7/4</f>
        <v>0.08</v>
      </c>
    </row>
    <row r="10" spans="1:10" x14ac:dyDescent="0.3">
      <c r="A10" s="5" t="s">
        <v>274</v>
      </c>
      <c r="B10" s="5"/>
      <c r="C10" s="5"/>
      <c r="D10" s="5"/>
      <c r="E10" s="5"/>
      <c r="F10" s="5"/>
      <c r="G10" s="5"/>
    </row>
    <row r="13" spans="1:10" x14ac:dyDescent="0.3">
      <c r="A13" s="18" t="s">
        <v>256</v>
      </c>
      <c r="B13" s="18" t="s">
        <v>257</v>
      </c>
      <c r="C13" s="18" t="s">
        <v>258</v>
      </c>
      <c r="D13" s="18" t="s">
        <v>259</v>
      </c>
      <c r="E13" s="18" t="s">
        <v>260</v>
      </c>
      <c r="F13" s="18" t="s">
        <v>261</v>
      </c>
      <c r="G13" s="5"/>
    </row>
    <row r="14" spans="1:10" x14ac:dyDescent="0.3">
      <c r="A14" s="5" t="s">
        <v>248</v>
      </c>
      <c r="B14" s="5">
        <v>65.59</v>
      </c>
      <c r="C14" s="5">
        <v>2.7</v>
      </c>
      <c r="D14" s="5">
        <f>B14*C14</f>
        <v>177.09300000000002</v>
      </c>
      <c r="E14" s="5">
        <v>18.89</v>
      </c>
      <c r="F14" s="5">
        <v>18.89</v>
      </c>
      <c r="G14" s="5"/>
    </row>
    <row r="15" spans="1:10" x14ac:dyDescent="0.3">
      <c r="A15" s="5" t="s">
        <v>262</v>
      </c>
      <c r="B15" s="5">
        <v>236.09</v>
      </c>
      <c r="C15" s="5"/>
      <c r="D15" s="5">
        <v>177.09299999999999</v>
      </c>
      <c r="E15" s="5"/>
      <c r="F15" s="5"/>
      <c r="G15" s="5"/>
    </row>
    <row r="16" spans="1:10" x14ac:dyDescent="0.3">
      <c r="A16" s="5"/>
      <c r="B16" s="5"/>
      <c r="C16" s="5"/>
      <c r="D16" s="5"/>
      <c r="E16" s="5"/>
      <c r="F16" s="5"/>
      <c r="G16" s="5"/>
    </row>
    <row r="17" spans="1:7" x14ac:dyDescent="0.3">
      <c r="A17" s="5"/>
      <c r="B17" s="5"/>
      <c r="C17" s="5"/>
      <c r="D17" s="5"/>
      <c r="E17" s="5"/>
      <c r="F17" s="5"/>
      <c r="G17" s="5"/>
    </row>
    <row r="18" spans="1:7" ht="17.399999999999999" x14ac:dyDescent="0.3">
      <c r="A18" s="13" t="s">
        <v>263</v>
      </c>
      <c r="B18" s="5"/>
      <c r="C18" s="5"/>
      <c r="D18" s="5"/>
      <c r="E18" s="5"/>
      <c r="F18" s="5"/>
      <c r="G18" s="5"/>
    </row>
    <row r="19" spans="1:7" x14ac:dyDescent="0.3">
      <c r="A19" s="5" t="s">
        <v>289</v>
      </c>
      <c r="B19" s="5"/>
      <c r="C19" s="5"/>
      <c r="D19" s="5"/>
      <c r="E19" s="5"/>
      <c r="F19" s="5"/>
      <c r="G19" s="5"/>
    </row>
    <row r="20" spans="1:7" x14ac:dyDescent="0.3">
      <c r="A20" s="18" t="s">
        <v>264</v>
      </c>
      <c r="B20" s="18" t="s">
        <v>249</v>
      </c>
      <c r="C20" s="18" t="s">
        <v>265</v>
      </c>
      <c r="D20" s="18" t="s">
        <v>266</v>
      </c>
      <c r="E20" s="18" t="s">
        <v>266</v>
      </c>
      <c r="F20" s="18" t="s">
        <v>267</v>
      </c>
      <c r="G20" s="18" t="s">
        <v>268</v>
      </c>
    </row>
    <row r="21" spans="1:7" x14ac:dyDescent="0.3">
      <c r="A21" s="5" t="s">
        <v>269</v>
      </c>
      <c r="B21" s="5">
        <v>18.89</v>
      </c>
      <c r="C21" s="5">
        <v>3.1</v>
      </c>
      <c r="D21" s="5">
        <f>B21*C21</f>
        <v>58.559000000000005</v>
      </c>
      <c r="E21" s="5">
        <v>202.35</v>
      </c>
      <c r="F21" s="5">
        <v>18.89</v>
      </c>
      <c r="G21" s="7">
        <f>E21/F21</f>
        <v>10.712016940179989</v>
      </c>
    </row>
    <row r="22" spans="1:7" x14ac:dyDescent="0.3">
      <c r="A22" s="5" t="s">
        <v>288</v>
      </c>
      <c r="B22" s="5"/>
      <c r="C22" s="5"/>
      <c r="D22" s="5"/>
      <c r="E22" s="5"/>
      <c r="F22" s="5"/>
      <c r="G22" s="5"/>
    </row>
    <row r="23" spans="1:7" x14ac:dyDescent="0.3">
      <c r="A23" s="18" t="s">
        <v>264</v>
      </c>
      <c r="B23" s="18" t="s">
        <v>249</v>
      </c>
      <c r="C23" s="18" t="s">
        <v>270</v>
      </c>
      <c r="D23" s="18" t="s">
        <v>266</v>
      </c>
      <c r="E23" s="18" t="s">
        <v>266</v>
      </c>
      <c r="F23" s="18" t="s">
        <v>267</v>
      </c>
      <c r="G23" s="18" t="s">
        <v>268</v>
      </c>
    </row>
    <row r="24" spans="1:7" x14ac:dyDescent="0.3">
      <c r="A24" s="5" t="s">
        <v>269</v>
      </c>
      <c r="B24" s="5">
        <v>18.89</v>
      </c>
      <c r="C24" s="5">
        <v>6.76</v>
      </c>
      <c r="D24" s="14">
        <f>B24*C24</f>
        <v>127.6964</v>
      </c>
      <c r="E24" s="5">
        <v>340.8</v>
      </c>
      <c r="F24" s="5">
        <v>18.89</v>
      </c>
      <c r="G24" s="7">
        <f>E24/F24</f>
        <v>18.041291688724193</v>
      </c>
    </row>
    <row r="26" spans="1:7" ht="14.4" customHeight="1" x14ac:dyDescent="0.3"/>
    <row r="27" spans="1:7" ht="54" customHeight="1" x14ac:dyDescent="0.3"/>
    <row r="28" spans="1:7" ht="73.8" customHeight="1" x14ac:dyDescent="0.3">
      <c r="A28" s="117" t="s">
        <v>286</v>
      </c>
      <c r="B28" s="118"/>
      <c r="C28" s="118"/>
      <c r="D28" s="118"/>
    </row>
    <row r="29" spans="1:7" x14ac:dyDescent="0.3">
      <c r="A29" s="43"/>
      <c r="B29" s="44"/>
      <c r="C29" s="44"/>
    </row>
    <row r="30" spans="1:7" x14ac:dyDescent="0.3">
      <c r="A30" s="5"/>
      <c r="B30" s="5"/>
    </row>
    <row r="31" spans="1:7" ht="27.6" customHeight="1" x14ac:dyDescent="0.3">
      <c r="A31" s="119" t="s">
        <v>154</v>
      </c>
      <c r="B31" s="119"/>
      <c r="C31" s="119" t="s">
        <v>155</v>
      </c>
      <c r="D31" s="119"/>
    </row>
  </sheetData>
  <mergeCells count="4">
    <mergeCell ref="A1:G1"/>
    <mergeCell ref="A28:D28"/>
    <mergeCell ref="A31:B31"/>
    <mergeCell ref="C31:D31"/>
  </mergeCells>
  <hyperlinks>
    <hyperlink ref="A31" r:id="rId1"/>
    <hyperlink ref="C31" r:id="rId2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87"/>
  <sheetViews>
    <sheetView view="pageBreakPreview" topLeftCell="A151" zoomScale="60" zoomScaleNormal="91" workbookViewId="0">
      <selection activeCell="I137" sqref="I137"/>
    </sheetView>
  </sheetViews>
  <sheetFormatPr baseColWidth="10" defaultRowHeight="14.4" x14ac:dyDescent="0.3"/>
  <cols>
    <col min="1" max="1" width="13.109375" customWidth="1"/>
    <col min="2" max="2" width="11.5546875" customWidth="1"/>
    <col min="3" max="3" width="7.109375" customWidth="1"/>
    <col min="4" max="4" width="12.5546875" customWidth="1"/>
    <col min="5" max="5" width="16.6640625" customWidth="1"/>
    <col min="6" max="6" width="17.5546875" customWidth="1"/>
    <col min="7" max="7" width="19" customWidth="1"/>
    <col min="8" max="8" width="13.77734375" customWidth="1"/>
    <col min="9" max="9" width="12.77734375" customWidth="1"/>
    <col min="10" max="10" width="40.77734375" customWidth="1"/>
    <col min="11" max="11" width="24.33203125" customWidth="1"/>
    <col min="12" max="12" width="23.109375" customWidth="1"/>
  </cols>
  <sheetData>
    <row r="1" spans="1:14" ht="63.6" customHeight="1" x14ac:dyDescent="0.35">
      <c r="A1" s="105" t="s">
        <v>158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4" ht="16.8" customHeight="1" x14ac:dyDescent="0.3">
      <c r="A2" s="97" t="s">
        <v>149</v>
      </c>
      <c r="B2" s="97"/>
      <c r="C2" s="97"/>
      <c r="D2" s="97"/>
      <c r="E2" s="97"/>
      <c r="F2" s="97"/>
      <c r="G2" s="97"/>
      <c r="H2" s="97"/>
      <c r="I2" s="97"/>
      <c r="J2" s="97"/>
      <c r="K2" s="71"/>
      <c r="L2" s="71"/>
      <c r="M2" s="71"/>
      <c r="N2" s="71"/>
    </row>
    <row r="3" spans="1:14" ht="29.4" customHeight="1" x14ac:dyDescent="0.3">
      <c r="A3" s="99" t="s">
        <v>147</v>
      </c>
      <c r="B3" s="99"/>
      <c r="C3" s="99"/>
      <c r="D3" s="99"/>
      <c r="E3" s="99"/>
      <c r="F3" s="99"/>
      <c r="G3" s="99"/>
      <c r="H3" s="99"/>
      <c r="I3" s="99"/>
      <c r="J3" s="99"/>
      <c r="K3" s="71"/>
      <c r="L3" s="71"/>
      <c r="M3" s="71"/>
      <c r="N3" s="71"/>
    </row>
    <row r="4" spans="1:14" ht="31.8" customHeight="1" x14ac:dyDescent="0.3">
      <c r="A4" s="98" t="s">
        <v>275</v>
      </c>
      <c r="B4" s="98"/>
      <c r="C4" s="98"/>
      <c r="D4" s="98"/>
      <c r="E4" s="98"/>
      <c r="F4" s="98"/>
      <c r="G4" s="98"/>
      <c r="H4" s="98"/>
      <c r="I4" s="98"/>
      <c r="J4" s="98"/>
      <c r="K4" s="72"/>
      <c r="L4" s="72"/>
      <c r="M4" s="72"/>
      <c r="N4" s="71"/>
    </row>
    <row r="5" spans="1:14" ht="28.8" customHeight="1" x14ac:dyDescent="0.3">
      <c r="A5" s="98" t="s">
        <v>148</v>
      </c>
      <c r="B5" s="98"/>
      <c r="C5" s="98"/>
      <c r="D5" s="98"/>
      <c r="E5" s="98"/>
      <c r="F5" s="98"/>
      <c r="G5" s="98"/>
      <c r="H5" s="98"/>
      <c r="I5" s="98"/>
      <c r="J5" s="98"/>
      <c r="K5" s="49"/>
      <c r="L5" s="71"/>
      <c r="M5" s="71"/>
      <c r="N5" s="71"/>
    </row>
    <row r="6" spans="1:14" ht="34.200000000000003" customHeight="1" x14ac:dyDescent="0.3">
      <c r="A6" s="108" t="s">
        <v>156</v>
      </c>
      <c r="B6" s="108"/>
      <c r="C6" s="108"/>
      <c r="D6" s="108"/>
      <c r="E6" s="108"/>
      <c r="F6" s="108"/>
      <c r="G6" s="108"/>
      <c r="H6" s="108"/>
      <c r="I6" s="108"/>
      <c r="J6" s="108"/>
      <c r="K6" s="50" t="s">
        <v>154</v>
      </c>
      <c r="L6" s="50" t="s">
        <v>155</v>
      </c>
      <c r="N6" s="71"/>
    </row>
    <row r="7" spans="1:14" ht="94.2" customHeight="1" x14ac:dyDescent="0.3">
      <c r="A7" s="98" t="s">
        <v>282</v>
      </c>
      <c r="B7" s="98"/>
      <c r="C7" s="98"/>
      <c r="D7" s="98"/>
      <c r="E7" s="98"/>
      <c r="F7" s="98"/>
      <c r="G7" s="98"/>
      <c r="H7" s="98"/>
      <c r="I7" s="98"/>
      <c r="J7" s="98"/>
      <c r="K7" s="71"/>
      <c r="L7" s="71"/>
      <c r="M7" s="71"/>
      <c r="N7" s="71"/>
    </row>
    <row r="8" spans="1:14" ht="14.4" customHeight="1" x14ac:dyDescent="0.3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</row>
    <row r="9" spans="1:14" ht="46.8" x14ac:dyDescent="0.3">
      <c r="A9" s="71"/>
      <c r="B9" s="71"/>
      <c r="C9" s="72" t="s">
        <v>150</v>
      </c>
      <c r="D9" s="72"/>
      <c r="E9" s="72"/>
      <c r="F9" s="72"/>
      <c r="G9" s="72"/>
      <c r="H9" s="72"/>
      <c r="I9" s="72"/>
      <c r="J9" s="72"/>
      <c r="K9" s="71"/>
      <c r="L9" s="71"/>
      <c r="M9" s="71"/>
      <c r="N9" s="71"/>
    </row>
    <row r="10" spans="1:14" ht="15.6" x14ac:dyDescent="0.3">
      <c r="A10" s="49"/>
      <c r="B10" s="49"/>
      <c r="C10" s="49"/>
      <c r="D10" s="100" t="s">
        <v>75</v>
      </c>
      <c r="E10" s="100"/>
      <c r="F10" s="100"/>
      <c r="G10" s="100"/>
      <c r="H10" s="71"/>
      <c r="I10" s="71"/>
      <c r="J10" s="71"/>
      <c r="K10" s="71"/>
      <c r="L10" s="71"/>
      <c r="M10" s="71"/>
      <c r="N10" s="71"/>
    </row>
    <row r="11" spans="1:14" ht="18" customHeight="1" x14ac:dyDescent="0.3">
      <c r="A11" s="49"/>
      <c r="B11" s="49"/>
      <c r="C11" s="49"/>
      <c r="D11" s="107" t="s">
        <v>9</v>
      </c>
      <c r="E11" s="107"/>
      <c r="F11" s="107"/>
      <c r="G11" s="52" t="s">
        <v>76</v>
      </c>
      <c r="H11" s="71"/>
      <c r="I11" s="71"/>
      <c r="J11" s="71"/>
      <c r="K11" s="71"/>
      <c r="L11" s="71"/>
      <c r="M11" s="71"/>
      <c r="N11" s="71"/>
    </row>
    <row r="12" spans="1:14" ht="15.6" x14ac:dyDescent="0.3">
      <c r="A12" s="49"/>
      <c r="B12" s="49"/>
      <c r="C12" s="49"/>
      <c r="D12" s="107" t="s">
        <v>77</v>
      </c>
      <c r="E12" s="107"/>
      <c r="F12" s="107"/>
      <c r="G12" s="52" t="s">
        <v>78</v>
      </c>
      <c r="H12" s="71"/>
      <c r="I12" s="71"/>
      <c r="J12" s="71"/>
      <c r="K12" s="71"/>
      <c r="L12" s="71"/>
      <c r="M12" s="71"/>
      <c r="N12" s="71"/>
    </row>
    <row r="13" spans="1:14" ht="15.6" x14ac:dyDescent="0.3">
      <c r="A13" s="49"/>
      <c r="B13" s="49"/>
      <c r="C13" s="49"/>
      <c r="D13" s="107" t="s">
        <v>80</v>
      </c>
      <c r="E13" s="107"/>
      <c r="F13" s="107"/>
      <c r="G13" s="52" t="s">
        <v>79</v>
      </c>
      <c r="H13" s="71"/>
      <c r="I13" s="71"/>
      <c r="J13" s="71"/>
      <c r="K13" s="71"/>
      <c r="L13" s="71"/>
      <c r="M13" s="71"/>
      <c r="N13" s="71"/>
    </row>
    <row r="14" spans="1:14" ht="15.6" x14ac:dyDescent="0.3">
      <c r="A14" s="49"/>
      <c r="B14" s="49"/>
      <c r="C14" s="49"/>
      <c r="D14" s="107" t="s">
        <v>132</v>
      </c>
      <c r="E14" s="107"/>
      <c r="F14" s="107"/>
      <c r="G14" s="53" t="s">
        <v>133</v>
      </c>
      <c r="H14" s="71"/>
      <c r="I14" s="71"/>
      <c r="J14" s="71"/>
      <c r="K14" s="71"/>
      <c r="L14" s="71"/>
      <c r="M14" s="71"/>
      <c r="N14" s="71"/>
    </row>
    <row r="15" spans="1:14" ht="15.6" x14ac:dyDescent="0.3">
      <c r="A15" s="100" t="s">
        <v>85</v>
      </c>
      <c r="B15" s="100"/>
      <c r="C15" s="100"/>
      <c r="D15" s="100"/>
      <c r="E15" s="100"/>
      <c r="F15" s="100"/>
      <c r="G15" s="100"/>
      <c r="H15" s="73"/>
      <c r="I15" s="73"/>
      <c r="J15" s="73"/>
      <c r="K15" s="71"/>
      <c r="L15" s="71"/>
      <c r="M15" s="71"/>
      <c r="N15" s="71"/>
    </row>
    <row r="16" spans="1:14" ht="28.2" customHeight="1" x14ac:dyDescent="0.3">
      <c r="A16" s="52" t="s">
        <v>0</v>
      </c>
      <c r="B16" s="52" t="s">
        <v>1</v>
      </c>
      <c r="C16" s="52" t="s">
        <v>2</v>
      </c>
      <c r="D16" s="52" t="s">
        <v>3</v>
      </c>
      <c r="E16" s="52" t="s">
        <v>4</v>
      </c>
      <c r="F16" s="74" t="s">
        <v>83</v>
      </c>
      <c r="G16" s="52" t="s">
        <v>84</v>
      </c>
      <c r="H16" s="75"/>
      <c r="I16" s="76"/>
      <c r="J16" s="76"/>
      <c r="K16" s="71"/>
      <c r="L16" s="71"/>
      <c r="M16" s="71"/>
      <c r="N16" s="71"/>
    </row>
    <row r="17" spans="1:14" ht="27.6" customHeight="1" x14ac:dyDescent="0.3">
      <c r="A17" s="52" t="s">
        <v>34</v>
      </c>
      <c r="B17" s="52">
        <v>3.09</v>
      </c>
      <c r="C17" s="52">
        <v>2.8</v>
      </c>
      <c r="D17" s="57">
        <f>B17/C17</f>
        <v>1.1035714285714286</v>
      </c>
      <c r="E17" s="52" t="s">
        <v>6</v>
      </c>
      <c r="F17" s="58" t="s">
        <v>81</v>
      </c>
      <c r="G17" s="59" t="s">
        <v>82</v>
      </c>
      <c r="H17" s="71"/>
      <c r="I17" s="71"/>
      <c r="J17" s="71"/>
      <c r="K17" s="77"/>
      <c r="L17" s="77"/>
      <c r="M17" s="71"/>
      <c r="N17" s="71"/>
    </row>
    <row r="18" spans="1:14" ht="27" customHeight="1" x14ac:dyDescent="0.3">
      <c r="A18" s="52" t="s">
        <v>47</v>
      </c>
      <c r="B18" s="52">
        <v>3.09</v>
      </c>
      <c r="C18" s="52">
        <v>2.8</v>
      </c>
      <c r="D18" s="57">
        <f t="shared" ref="D18:D20" si="0">B18/C18</f>
        <v>1.1035714285714286</v>
      </c>
      <c r="E18" s="52" t="s">
        <v>6</v>
      </c>
      <c r="F18" s="58" t="s">
        <v>81</v>
      </c>
      <c r="G18" s="59" t="s">
        <v>82</v>
      </c>
      <c r="H18" s="71"/>
      <c r="I18" s="71"/>
      <c r="J18" s="71"/>
      <c r="K18" s="71"/>
      <c r="L18" s="71"/>
      <c r="M18" s="71"/>
      <c r="N18" s="71"/>
    </row>
    <row r="19" spans="1:14" ht="25.8" customHeight="1" x14ac:dyDescent="0.3">
      <c r="A19" s="52" t="s">
        <v>40</v>
      </c>
      <c r="B19" s="52">
        <v>3.09</v>
      </c>
      <c r="C19" s="52">
        <v>2.8</v>
      </c>
      <c r="D19" s="57">
        <f t="shared" si="0"/>
        <v>1.1035714285714286</v>
      </c>
      <c r="E19" s="52" t="s">
        <v>6</v>
      </c>
      <c r="F19" s="58" t="s">
        <v>81</v>
      </c>
      <c r="G19" s="59" t="s">
        <v>82</v>
      </c>
      <c r="H19" s="71"/>
      <c r="I19" s="71"/>
      <c r="J19" s="71"/>
      <c r="K19" s="71"/>
      <c r="L19" s="71"/>
      <c r="M19" s="71"/>
      <c r="N19" s="71"/>
    </row>
    <row r="20" spans="1:14" ht="30.6" x14ac:dyDescent="0.3">
      <c r="A20" s="52" t="s">
        <v>48</v>
      </c>
      <c r="B20" s="52">
        <v>3.09</v>
      </c>
      <c r="C20" s="52">
        <v>2.8</v>
      </c>
      <c r="D20" s="57">
        <f t="shared" si="0"/>
        <v>1.1035714285714286</v>
      </c>
      <c r="E20" s="52" t="s">
        <v>6</v>
      </c>
      <c r="F20" s="58" t="s">
        <v>81</v>
      </c>
      <c r="G20" s="59" t="s">
        <v>82</v>
      </c>
      <c r="H20" s="71"/>
      <c r="I20" s="71"/>
      <c r="J20" s="71"/>
      <c r="K20" s="71"/>
      <c r="L20" s="71"/>
      <c r="M20" s="71"/>
      <c r="N20" s="71"/>
    </row>
    <row r="21" spans="1:14" ht="15.6" x14ac:dyDescent="0.3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</row>
    <row r="22" spans="1:14" ht="15.6" x14ac:dyDescent="0.3">
      <c r="A22" s="106" t="s">
        <v>296</v>
      </c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71"/>
      <c r="N22" s="71"/>
    </row>
    <row r="23" spans="1:14" ht="15.6" x14ac:dyDescent="0.3">
      <c r="A23" s="71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</row>
    <row r="24" spans="1:14" ht="15.6" x14ac:dyDescent="0.3">
      <c r="A24" s="49" t="s">
        <v>8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71"/>
      <c r="N24" s="71"/>
    </row>
    <row r="25" spans="1:14" ht="15.6" x14ac:dyDescent="0.3">
      <c r="A25" s="49"/>
      <c r="B25" s="49"/>
      <c r="C25" s="49" t="s">
        <v>11</v>
      </c>
      <c r="D25" s="49" t="s">
        <v>12</v>
      </c>
      <c r="E25" s="49" t="s">
        <v>13</v>
      </c>
      <c r="F25" s="49" t="s">
        <v>14</v>
      </c>
      <c r="G25" s="49" t="s">
        <v>16</v>
      </c>
      <c r="H25" s="49"/>
      <c r="I25" s="49"/>
      <c r="J25" s="49"/>
      <c r="K25" s="49"/>
      <c r="L25" s="49"/>
      <c r="M25" s="71"/>
      <c r="N25" s="71"/>
    </row>
    <row r="26" spans="1:14" ht="15.6" x14ac:dyDescent="0.3">
      <c r="A26" s="49" t="s">
        <v>9</v>
      </c>
      <c r="B26" s="49"/>
      <c r="C26" s="49">
        <v>1</v>
      </c>
      <c r="D26" s="49">
        <v>1</v>
      </c>
      <c r="E26" s="49">
        <v>0.1</v>
      </c>
      <c r="F26" s="49">
        <v>2400</v>
      </c>
      <c r="G26" s="49">
        <f>C26*D26*E26*F26</f>
        <v>240</v>
      </c>
      <c r="H26" s="49"/>
      <c r="I26" s="49"/>
      <c r="J26" s="49"/>
      <c r="K26" s="49"/>
      <c r="L26" s="49"/>
      <c r="M26" s="71"/>
      <c r="N26" s="71"/>
    </row>
    <row r="27" spans="1:14" ht="15.6" x14ac:dyDescent="0.3">
      <c r="A27" s="49" t="s">
        <v>10</v>
      </c>
      <c r="B27" s="49"/>
      <c r="C27" s="49">
        <v>1</v>
      </c>
      <c r="D27" s="49">
        <v>1</v>
      </c>
      <c r="E27" s="49">
        <v>0.02</v>
      </c>
      <c r="F27" s="49">
        <v>2100</v>
      </c>
      <c r="G27" s="49">
        <f>C27*D27*E27*F27</f>
        <v>42</v>
      </c>
      <c r="H27" s="49"/>
      <c r="I27" s="49"/>
      <c r="J27" s="49"/>
      <c r="K27" s="49"/>
      <c r="L27" s="49"/>
      <c r="M27" s="71"/>
      <c r="N27" s="71"/>
    </row>
    <row r="28" spans="1:14" ht="16.2" thickBot="1" x14ac:dyDescent="0.35">
      <c r="A28" s="49"/>
      <c r="B28" s="49"/>
      <c r="C28" s="49"/>
      <c r="D28" s="49"/>
      <c r="E28" s="49"/>
      <c r="F28" s="49" t="s">
        <v>15</v>
      </c>
      <c r="G28" s="60">
        <v>40</v>
      </c>
      <c r="H28" s="49"/>
      <c r="I28" s="49"/>
      <c r="J28" s="49"/>
      <c r="K28" s="49"/>
      <c r="L28" s="49"/>
      <c r="M28" s="71"/>
      <c r="N28" s="71"/>
    </row>
    <row r="29" spans="1:14" ht="15.6" x14ac:dyDescent="0.3">
      <c r="A29" s="49"/>
      <c r="B29" s="49"/>
      <c r="C29" s="49"/>
      <c r="D29" s="49"/>
      <c r="E29" s="49"/>
      <c r="F29" s="49" t="s">
        <v>17</v>
      </c>
      <c r="G29" s="49">
        <f>SUM(G26:G28)</f>
        <v>322</v>
      </c>
      <c r="H29" s="49"/>
      <c r="I29" s="49"/>
      <c r="J29" s="49"/>
      <c r="K29" s="49"/>
      <c r="L29" s="49"/>
      <c r="M29" s="71"/>
      <c r="N29" s="71"/>
    </row>
    <row r="30" spans="1:14" ht="15.6" x14ac:dyDescent="0.3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71"/>
      <c r="N30" s="71"/>
    </row>
    <row r="31" spans="1:14" ht="15.6" x14ac:dyDescent="0.3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71"/>
      <c r="N31" s="71"/>
    </row>
    <row r="32" spans="1:14" ht="15.6" x14ac:dyDescent="0.3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71"/>
      <c r="N32" s="71"/>
    </row>
    <row r="33" spans="1:14" ht="15.6" x14ac:dyDescent="0.3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71"/>
      <c r="N33" s="71"/>
    </row>
    <row r="34" spans="1:14" ht="15.6" x14ac:dyDescent="0.3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71"/>
      <c r="N34" s="71"/>
    </row>
    <row r="35" spans="1:14" ht="15.6" x14ac:dyDescent="0.3">
      <c r="A35" s="49" t="s">
        <v>18</v>
      </c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71"/>
      <c r="N35" s="71"/>
    </row>
    <row r="36" spans="1:14" ht="15.6" x14ac:dyDescent="0.3">
      <c r="A36" s="49"/>
      <c r="B36" s="49"/>
      <c r="C36" s="71"/>
      <c r="D36" s="49"/>
      <c r="E36" s="49">
        <v>154</v>
      </c>
      <c r="F36" s="49"/>
      <c r="G36" s="49"/>
      <c r="H36" s="49"/>
      <c r="I36" s="49"/>
      <c r="J36" s="49"/>
      <c r="K36" s="49"/>
      <c r="L36" s="49"/>
      <c r="M36" s="71"/>
      <c r="N36" s="71"/>
    </row>
    <row r="37" spans="1:14" ht="15.6" x14ac:dyDescent="0.3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71"/>
      <c r="N37" s="71"/>
    </row>
    <row r="38" spans="1:14" ht="15.6" x14ac:dyDescent="0.3">
      <c r="A38" s="49"/>
      <c r="B38" s="49"/>
      <c r="C38" s="71"/>
      <c r="D38" s="49"/>
      <c r="E38" s="49">
        <v>190</v>
      </c>
      <c r="F38" s="49"/>
      <c r="G38" s="49"/>
      <c r="H38" s="49"/>
      <c r="I38" s="49"/>
      <c r="J38" s="49"/>
      <c r="K38" s="49"/>
      <c r="L38" s="49"/>
      <c r="M38" s="71"/>
      <c r="N38" s="71"/>
    </row>
    <row r="39" spans="1:14" ht="15.6" x14ac:dyDescent="0.3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71"/>
      <c r="N39" s="71"/>
    </row>
    <row r="40" spans="1:14" ht="15.6" x14ac:dyDescent="0.3">
      <c r="A40" s="49" t="s">
        <v>19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71"/>
      <c r="N40" s="71"/>
    </row>
    <row r="41" spans="1:14" ht="15.6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71"/>
      <c r="N41" s="71"/>
    </row>
    <row r="42" spans="1:14" ht="15.6" x14ac:dyDescent="0.3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71"/>
      <c r="N42" s="71"/>
    </row>
    <row r="43" spans="1:14" ht="15.6" x14ac:dyDescent="0.3">
      <c r="A43" s="49" t="s">
        <v>20</v>
      </c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71"/>
      <c r="N43" s="71"/>
    </row>
    <row r="44" spans="1:14" ht="15.6" x14ac:dyDescent="0.3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71"/>
      <c r="N44" s="71"/>
    </row>
    <row r="45" spans="1:14" ht="15.6" x14ac:dyDescent="0.3">
      <c r="A45" s="49" t="s">
        <v>23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71"/>
      <c r="N45" s="71"/>
    </row>
    <row r="46" spans="1:14" ht="15.6" x14ac:dyDescent="0.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71"/>
      <c r="N46" s="71"/>
    </row>
    <row r="47" spans="1:14" ht="15.6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71"/>
      <c r="N47" s="71"/>
    </row>
    <row r="48" spans="1:14" ht="15.6" x14ac:dyDescent="0.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71"/>
      <c r="N48" s="71"/>
    </row>
    <row r="49" spans="1:14" ht="15.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71"/>
      <c r="N49" s="71"/>
    </row>
    <row r="50" spans="1:14" ht="15.6" x14ac:dyDescent="0.3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71"/>
      <c r="N50" s="71"/>
    </row>
    <row r="51" spans="1:14" ht="15.6" x14ac:dyDescent="0.3">
      <c r="A51" s="49" t="s">
        <v>21</v>
      </c>
      <c r="B51" s="49"/>
      <c r="C51" s="49" t="s">
        <v>22</v>
      </c>
      <c r="D51" s="49"/>
      <c r="E51" s="49"/>
      <c r="F51" s="49"/>
      <c r="G51" s="49"/>
      <c r="H51" s="49"/>
      <c r="I51" s="49"/>
      <c r="J51" s="49"/>
      <c r="K51" s="49"/>
      <c r="L51" s="49"/>
      <c r="M51" s="71"/>
      <c r="N51" s="71"/>
    </row>
    <row r="52" spans="1:14" ht="15.6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71"/>
      <c r="N52" s="71"/>
    </row>
    <row r="53" spans="1:14" ht="15.6" x14ac:dyDescent="0.3">
      <c r="A53" s="49"/>
      <c r="B53" s="49"/>
      <c r="C53" s="49"/>
      <c r="D53" s="49"/>
      <c r="E53" s="49">
        <v>20</v>
      </c>
      <c r="F53" s="49"/>
      <c r="G53" s="49"/>
      <c r="H53" s="49"/>
      <c r="I53" s="70"/>
      <c r="J53" s="70"/>
      <c r="K53" s="70"/>
      <c r="L53" s="49"/>
      <c r="M53" s="71"/>
      <c r="N53" s="71"/>
    </row>
    <row r="54" spans="1:14" ht="15.6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71"/>
      <c r="N54" s="71"/>
    </row>
    <row r="55" spans="1:14" ht="15.6" x14ac:dyDescent="0.3">
      <c r="A55" s="49"/>
      <c r="B55" s="49"/>
      <c r="C55" s="49"/>
      <c r="D55" s="49"/>
      <c r="E55" s="49">
        <v>25</v>
      </c>
      <c r="F55" s="49"/>
      <c r="G55" s="49"/>
      <c r="H55" s="49"/>
      <c r="I55" s="49"/>
      <c r="J55" s="49"/>
      <c r="K55" s="49"/>
      <c r="L55" s="49"/>
      <c r="M55" s="71"/>
      <c r="N55" s="71"/>
    </row>
    <row r="56" spans="1:14" ht="15.6" x14ac:dyDescent="0.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71"/>
      <c r="N56" s="71"/>
    </row>
    <row r="57" spans="1:14" ht="15.6" x14ac:dyDescent="0.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71"/>
      <c r="N57" s="71"/>
    </row>
    <row r="58" spans="1:14" ht="15.6" x14ac:dyDescent="0.3">
      <c r="A58" s="106" t="s">
        <v>297</v>
      </c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71"/>
      <c r="N58" s="71"/>
    </row>
    <row r="59" spans="1:14" ht="15.6" x14ac:dyDescent="0.3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</row>
    <row r="60" spans="1:14" ht="15.6" x14ac:dyDescent="0.3">
      <c r="A60" s="49" t="s">
        <v>24</v>
      </c>
      <c r="B60" s="49"/>
      <c r="C60" s="49"/>
      <c r="D60" s="49"/>
      <c r="E60" s="49"/>
      <c r="F60" s="49"/>
      <c r="G60" s="49"/>
      <c r="H60" s="49"/>
      <c r="I60" s="49"/>
      <c r="J60" s="71"/>
      <c r="K60" s="49"/>
      <c r="L60" s="49"/>
      <c r="M60" s="49"/>
      <c r="N60" s="49"/>
    </row>
    <row r="61" spans="1:14" ht="15.6" x14ac:dyDescent="0.3">
      <c r="A61" s="49"/>
      <c r="B61" s="49"/>
      <c r="C61" s="49"/>
      <c r="D61" s="49"/>
      <c r="E61" s="49"/>
      <c r="F61" s="49"/>
      <c r="G61" s="49"/>
      <c r="H61" s="49"/>
      <c r="I61" s="49"/>
      <c r="J61" s="71"/>
      <c r="K61" s="49"/>
      <c r="L61" s="49"/>
      <c r="M61" s="49"/>
      <c r="N61" s="49"/>
    </row>
    <row r="62" spans="1:14" ht="15.6" x14ac:dyDescent="0.3">
      <c r="A62" s="61" t="s">
        <v>25</v>
      </c>
      <c r="B62" s="61" t="s">
        <v>26</v>
      </c>
      <c r="C62" s="61" t="s">
        <v>27</v>
      </c>
      <c r="D62" s="61" t="s">
        <v>28</v>
      </c>
      <c r="E62" s="61"/>
      <c r="F62" s="61" t="s">
        <v>29</v>
      </c>
      <c r="G62" s="49"/>
      <c r="H62" s="49"/>
      <c r="I62" s="49"/>
      <c r="J62" s="71"/>
      <c r="K62" s="49"/>
      <c r="L62" s="49"/>
      <c r="M62" s="49"/>
      <c r="N62" s="49"/>
    </row>
    <row r="63" spans="1:14" ht="15.6" x14ac:dyDescent="0.3">
      <c r="A63" s="61">
        <v>1</v>
      </c>
      <c r="B63" s="61">
        <v>0.14000000000000001</v>
      </c>
      <c r="C63" s="61">
        <v>2.7</v>
      </c>
      <c r="D63" s="61" t="s">
        <v>30</v>
      </c>
      <c r="E63" s="61"/>
      <c r="F63" s="61">
        <v>831.6</v>
      </c>
      <c r="G63" s="49"/>
      <c r="H63" s="49"/>
      <c r="I63" s="49"/>
      <c r="J63" s="71"/>
      <c r="K63" s="49"/>
      <c r="L63" s="49"/>
      <c r="M63" s="49"/>
      <c r="N63" s="49"/>
    </row>
    <row r="64" spans="1:14" ht="16.2" thickBot="1" x14ac:dyDescent="0.35">
      <c r="A64" s="61">
        <v>1</v>
      </c>
      <c r="B64" s="61">
        <v>1</v>
      </c>
      <c r="C64" s="61">
        <v>0.02</v>
      </c>
      <c r="D64" s="61" t="s">
        <v>31</v>
      </c>
      <c r="E64" s="61" t="s">
        <v>32</v>
      </c>
      <c r="F64" s="61">
        <v>84</v>
      </c>
      <c r="G64" s="49"/>
      <c r="H64" s="49"/>
      <c r="I64" s="49"/>
      <c r="J64" s="71"/>
      <c r="K64" s="49"/>
      <c r="L64" s="49"/>
      <c r="M64" s="49"/>
      <c r="N64" s="49"/>
    </row>
    <row r="65" spans="1:14" ht="15.6" x14ac:dyDescent="0.3">
      <c r="A65" s="49"/>
      <c r="B65" s="49"/>
      <c r="C65" s="49"/>
      <c r="D65" s="49"/>
      <c r="E65" s="61" t="s">
        <v>33</v>
      </c>
      <c r="F65" s="62">
        <f>F63+F64</f>
        <v>915.6</v>
      </c>
      <c r="G65" s="49"/>
      <c r="H65" s="49"/>
      <c r="I65" s="49"/>
      <c r="J65" s="71"/>
      <c r="K65" s="49"/>
      <c r="L65" s="49"/>
      <c r="M65" s="49"/>
      <c r="N65" s="49"/>
    </row>
    <row r="66" spans="1:14" ht="15.6" x14ac:dyDescent="0.3">
      <c r="A66" s="49"/>
      <c r="B66" s="49"/>
      <c r="C66" s="49"/>
      <c r="D66" s="49"/>
      <c r="E66" s="49"/>
      <c r="F66" s="49"/>
      <c r="G66" s="49"/>
      <c r="H66" s="49"/>
      <c r="I66" s="49"/>
      <c r="J66" s="71"/>
      <c r="K66" s="49"/>
      <c r="L66" s="49"/>
      <c r="M66" s="49"/>
      <c r="N66" s="49"/>
    </row>
    <row r="67" spans="1:14" ht="15.6" x14ac:dyDescent="0.3">
      <c r="A67" s="61" t="s">
        <v>37</v>
      </c>
      <c r="B67" s="61">
        <v>2524.48</v>
      </c>
      <c r="C67" s="61" t="s">
        <v>38</v>
      </c>
      <c r="D67" s="61">
        <v>5132.68</v>
      </c>
      <c r="E67" s="49"/>
      <c r="F67" s="49"/>
      <c r="G67" s="49"/>
      <c r="H67" s="49"/>
      <c r="I67" s="49"/>
      <c r="J67" s="71"/>
      <c r="K67" s="49"/>
      <c r="L67" s="49"/>
      <c r="M67" s="49"/>
      <c r="N67" s="49"/>
    </row>
    <row r="68" spans="1:14" ht="15.6" x14ac:dyDescent="0.3">
      <c r="A68" s="61"/>
      <c r="B68" s="61">
        <v>3052.56</v>
      </c>
      <c r="C68" s="61"/>
      <c r="D68" s="61">
        <v>1542.38</v>
      </c>
      <c r="E68" s="61" t="s">
        <v>34</v>
      </c>
      <c r="F68" s="61">
        <f>B69/2</f>
        <v>2788.52</v>
      </c>
      <c r="G68" s="49"/>
      <c r="H68" s="49"/>
      <c r="I68" s="71"/>
      <c r="J68" s="71"/>
      <c r="K68" s="71"/>
      <c r="L68" s="49"/>
      <c r="M68" s="49"/>
      <c r="N68" s="49"/>
    </row>
    <row r="69" spans="1:14" ht="15.6" x14ac:dyDescent="0.3">
      <c r="A69" s="61" t="s">
        <v>16</v>
      </c>
      <c r="B69" s="55">
        <f>B67+B68</f>
        <v>5577.04</v>
      </c>
      <c r="C69" s="49"/>
      <c r="D69" s="49"/>
      <c r="E69" s="61"/>
      <c r="F69" s="61"/>
      <c r="G69" s="49"/>
      <c r="H69" s="49"/>
      <c r="I69" s="49"/>
      <c r="J69" s="71"/>
      <c r="K69" s="49"/>
      <c r="L69" s="49"/>
      <c r="M69" s="49"/>
      <c r="N69" s="49"/>
    </row>
    <row r="70" spans="1:14" ht="15.6" x14ac:dyDescent="0.3">
      <c r="A70" s="49"/>
      <c r="B70" s="49"/>
      <c r="C70" s="49"/>
      <c r="D70" s="49"/>
      <c r="E70" s="61"/>
      <c r="F70" s="61"/>
      <c r="G70" s="49"/>
      <c r="H70" s="49"/>
      <c r="I70" s="49"/>
      <c r="J70" s="71"/>
      <c r="K70" s="49"/>
      <c r="L70" s="49"/>
      <c r="M70" s="49"/>
      <c r="N70" s="49"/>
    </row>
    <row r="71" spans="1:14" ht="15.6" x14ac:dyDescent="0.3">
      <c r="A71" s="61" t="s">
        <v>39</v>
      </c>
      <c r="B71" s="61">
        <v>3052.56</v>
      </c>
      <c r="C71" s="61" t="s">
        <v>38</v>
      </c>
      <c r="D71" s="61">
        <v>3065.44</v>
      </c>
      <c r="E71" s="61"/>
      <c r="F71" s="61"/>
      <c r="G71" s="49"/>
      <c r="H71" s="49" t="s">
        <v>68</v>
      </c>
      <c r="I71" s="49"/>
      <c r="J71" s="71"/>
      <c r="K71" s="49"/>
      <c r="L71" s="49"/>
      <c r="M71" s="49"/>
      <c r="N71" s="49"/>
    </row>
    <row r="72" spans="1:14" ht="15.6" x14ac:dyDescent="0.3">
      <c r="A72" s="49"/>
      <c r="B72" s="61">
        <v>2524.48</v>
      </c>
      <c r="C72" s="49"/>
      <c r="D72" s="49"/>
      <c r="E72" s="61" t="s">
        <v>47</v>
      </c>
      <c r="F72" s="61">
        <f t="shared" ref="F72:F82" si="1">B73/2</f>
        <v>2794.96</v>
      </c>
      <c r="G72" s="49"/>
      <c r="H72" s="49"/>
      <c r="I72" s="49"/>
      <c r="J72" s="71"/>
      <c r="K72" s="49"/>
      <c r="L72" s="49"/>
      <c r="M72" s="49"/>
      <c r="N72" s="49"/>
    </row>
    <row r="73" spans="1:14" ht="15.6" x14ac:dyDescent="0.3">
      <c r="A73" s="61" t="s">
        <v>16</v>
      </c>
      <c r="B73" s="55">
        <f>D71+B72</f>
        <v>5589.92</v>
      </c>
      <c r="C73" s="49"/>
      <c r="D73" s="49"/>
      <c r="E73" s="61"/>
      <c r="F73" s="61"/>
      <c r="G73" s="49"/>
      <c r="H73" s="49" t="s">
        <v>69</v>
      </c>
      <c r="I73" s="49" t="s">
        <v>71</v>
      </c>
      <c r="J73" s="49" t="s">
        <v>70</v>
      </c>
      <c r="K73" s="49"/>
      <c r="L73" s="49"/>
      <c r="M73" s="49"/>
      <c r="N73" s="49"/>
    </row>
    <row r="74" spans="1:14" ht="15.6" x14ac:dyDescent="0.3">
      <c r="A74" s="49"/>
      <c r="B74" s="49"/>
      <c r="C74" s="49"/>
      <c r="D74" s="49"/>
      <c r="E74" s="61"/>
      <c r="F74" s="61"/>
      <c r="G74" s="49"/>
      <c r="H74" s="49"/>
      <c r="I74" s="49"/>
      <c r="J74" s="71"/>
      <c r="K74" s="49"/>
      <c r="L74" s="49"/>
      <c r="M74" s="49"/>
      <c r="N74" s="49"/>
    </row>
    <row r="75" spans="1:14" ht="15.6" x14ac:dyDescent="0.3">
      <c r="A75" s="61" t="s">
        <v>43</v>
      </c>
      <c r="B75" s="61">
        <v>1262.24</v>
      </c>
      <c r="C75" s="61"/>
      <c r="D75" s="61"/>
      <c r="E75" s="61"/>
      <c r="F75" s="61"/>
      <c r="G75" s="49"/>
      <c r="H75" s="49"/>
      <c r="I75" s="49"/>
      <c r="J75" s="71"/>
      <c r="K75" s="49"/>
      <c r="L75" s="49"/>
      <c r="M75" s="49"/>
      <c r="N75" s="49"/>
    </row>
    <row r="76" spans="1:14" ht="15.6" x14ac:dyDescent="0.3">
      <c r="A76" s="49"/>
      <c r="B76" s="61">
        <v>3786.72</v>
      </c>
      <c r="C76" s="49"/>
      <c r="D76" s="49"/>
      <c r="E76" s="61"/>
      <c r="F76" s="61"/>
      <c r="G76" s="49"/>
      <c r="H76" s="49"/>
      <c r="I76" s="49"/>
      <c r="J76" s="71"/>
      <c r="K76" s="49"/>
      <c r="L76" s="49"/>
      <c r="M76" s="49"/>
      <c r="N76" s="49"/>
    </row>
    <row r="77" spans="1:14" ht="15.6" x14ac:dyDescent="0.3">
      <c r="A77" s="61" t="s">
        <v>41</v>
      </c>
      <c r="B77" s="61">
        <v>2829.2</v>
      </c>
      <c r="C77" s="49"/>
      <c r="D77" s="49"/>
      <c r="E77" s="61" t="s">
        <v>40</v>
      </c>
      <c r="F77" s="61">
        <f t="shared" si="1"/>
        <v>3939.08</v>
      </c>
      <c r="G77" s="49"/>
      <c r="H77" s="49"/>
      <c r="I77" s="49"/>
      <c r="J77" s="71"/>
      <c r="K77" s="49"/>
      <c r="L77" s="49"/>
      <c r="M77" s="49"/>
      <c r="N77" s="49"/>
    </row>
    <row r="78" spans="1:14" ht="15.6" x14ac:dyDescent="0.3">
      <c r="A78" s="61" t="s">
        <v>16</v>
      </c>
      <c r="B78" s="78">
        <f>SUM(B75:B77)</f>
        <v>7878.16</v>
      </c>
      <c r="C78" s="49"/>
      <c r="D78" s="49"/>
      <c r="E78" s="61"/>
      <c r="F78" s="61"/>
      <c r="G78" s="49"/>
      <c r="H78" s="49"/>
      <c r="I78" s="49"/>
      <c r="J78" s="71"/>
      <c r="K78" s="49"/>
      <c r="L78" s="49"/>
      <c r="M78" s="49"/>
      <c r="N78" s="49"/>
    </row>
    <row r="79" spans="1:14" ht="15.6" x14ac:dyDescent="0.3">
      <c r="A79" s="49"/>
      <c r="B79" s="49"/>
      <c r="C79" s="49"/>
      <c r="D79" s="49"/>
      <c r="E79" s="61"/>
      <c r="F79" s="61"/>
      <c r="G79" s="49"/>
      <c r="H79" s="49"/>
      <c r="I79" s="49"/>
      <c r="J79" s="71"/>
      <c r="K79" s="49"/>
      <c r="L79" s="49"/>
      <c r="M79" s="49"/>
      <c r="N79" s="49"/>
    </row>
    <row r="80" spans="1:14" ht="15.6" x14ac:dyDescent="0.3">
      <c r="A80" s="63" t="s">
        <v>45</v>
      </c>
      <c r="B80" s="63">
        <v>1262.24</v>
      </c>
      <c r="C80" s="49"/>
      <c r="D80" s="49"/>
      <c r="E80" s="61"/>
      <c r="F80" s="61"/>
      <c r="G80" s="49"/>
      <c r="H80" s="49"/>
      <c r="I80" s="49"/>
      <c r="J80" s="71"/>
      <c r="K80" s="49"/>
      <c r="L80" s="49"/>
      <c r="M80" s="49"/>
      <c r="N80" s="49"/>
    </row>
    <row r="81" spans="1:14" ht="15.6" x14ac:dyDescent="0.3">
      <c r="A81" s="63"/>
      <c r="B81" s="63">
        <v>3786.72</v>
      </c>
      <c r="C81" s="49"/>
      <c r="D81" s="49"/>
      <c r="E81" s="61"/>
      <c r="F81" s="61"/>
      <c r="G81" s="49"/>
      <c r="H81" s="49"/>
      <c r="I81" s="49"/>
      <c r="J81" s="71"/>
      <c r="K81" s="49"/>
      <c r="L81" s="49"/>
      <c r="M81" s="49"/>
      <c r="N81" s="49"/>
    </row>
    <row r="82" spans="1:14" ht="15.6" x14ac:dyDescent="0.3">
      <c r="A82" s="63" t="s">
        <v>41</v>
      </c>
      <c r="B82" s="63">
        <v>2829.2</v>
      </c>
      <c r="C82" s="49"/>
      <c r="D82" s="49"/>
      <c r="E82" s="61" t="s">
        <v>48</v>
      </c>
      <c r="F82" s="61">
        <f t="shared" si="1"/>
        <v>3939.08</v>
      </c>
      <c r="G82" s="49"/>
      <c r="H82" s="49"/>
      <c r="I82" s="49"/>
      <c r="J82" s="71"/>
      <c r="K82" s="49"/>
      <c r="L82" s="49"/>
      <c r="M82" s="49"/>
      <c r="N82" s="49"/>
    </row>
    <row r="83" spans="1:14" ht="15.6" x14ac:dyDescent="0.3">
      <c r="A83" s="63" t="s">
        <v>16</v>
      </c>
      <c r="B83" s="79">
        <f>SUM(B80:B82)</f>
        <v>7878.16</v>
      </c>
      <c r="C83" s="49"/>
      <c r="D83" s="49"/>
      <c r="E83" s="61"/>
      <c r="F83" s="61"/>
      <c r="G83" s="49"/>
      <c r="H83" s="49"/>
      <c r="I83" s="49"/>
      <c r="J83" s="71"/>
      <c r="K83" s="49"/>
      <c r="L83" s="49"/>
      <c r="M83" s="49"/>
      <c r="N83" s="49"/>
    </row>
    <row r="84" spans="1:14" ht="15.6" x14ac:dyDescent="0.3">
      <c r="A84" s="63"/>
      <c r="B84" s="63"/>
      <c r="C84" s="49"/>
      <c r="D84" s="49"/>
      <c r="E84" s="61"/>
      <c r="F84" s="61"/>
      <c r="G84" s="49"/>
      <c r="H84" s="49"/>
      <c r="I84" s="49"/>
      <c r="J84" s="71"/>
      <c r="K84" s="49"/>
      <c r="L84" s="49"/>
      <c r="M84" s="49"/>
      <c r="N84" s="49"/>
    </row>
    <row r="85" spans="1:14" ht="15.6" x14ac:dyDescent="0.3">
      <c r="A85" s="63"/>
      <c r="B85" s="63"/>
      <c r="C85" s="49"/>
      <c r="D85" s="49"/>
      <c r="E85" s="49"/>
      <c r="F85" s="49"/>
      <c r="G85" s="49"/>
      <c r="H85" s="49"/>
      <c r="I85" s="49"/>
      <c r="J85" s="71"/>
      <c r="K85" s="49"/>
      <c r="L85" s="49"/>
      <c r="M85" s="49"/>
      <c r="N85" s="49"/>
    </row>
    <row r="86" spans="1:14" ht="15.6" x14ac:dyDescent="0.3">
      <c r="A86" s="63"/>
      <c r="B86" s="63"/>
      <c r="C86" s="49"/>
      <c r="D86" s="49"/>
      <c r="E86" s="49"/>
      <c r="F86" s="49"/>
      <c r="G86" s="49"/>
      <c r="H86" s="49"/>
      <c r="I86" s="49"/>
      <c r="J86" s="71"/>
      <c r="K86" s="49"/>
      <c r="L86" s="49"/>
      <c r="M86" s="49"/>
      <c r="N86" s="49"/>
    </row>
    <row r="87" spans="1:14" ht="15.6" x14ac:dyDescent="0.3">
      <c r="A87" s="63" t="s">
        <v>44</v>
      </c>
      <c r="B87" s="63">
        <v>1262.24</v>
      </c>
      <c r="C87" s="49"/>
      <c r="D87" s="49"/>
      <c r="E87" s="49"/>
      <c r="F87" s="49"/>
      <c r="G87" s="49"/>
      <c r="H87" s="49"/>
      <c r="I87" s="49"/>
      <c r="J87" s="71"/>
      <c r="K87" s="49"/>
      <c r="L87" s="49"/>
      <c r="M87" s="49"/>
      <c r="N87" s="49"/>
    </row>
    <row r="88" spans="1:14" ht="15.6" x14ac:dyDescent="0.3">
      <c r="A88" s="63"/>
      <c r="B88" s="63">
        <v>3052.56</v>
      </c>
      <c r="C88" s="49"/>
      <c r="D88" s="49"/>
      <c r="E88" s="49"/>
      <c r="F88" s="49"/>
      <c r="G88" s="49"/>
      <c r="H88" s="49"/>
      <c r="I88" s="49"/>
      <c r="J88" s="71"/>
      <c r="K88" s="49"/>
      <c r="L88" s="49"/>
      <c r="M88" s="49"/>
      <c r="N88" s="49"/>
    </row>
    <row r="89" spans="1:14" ht="15.6" x14ac:dyDescent="0.3">
      <c r="A89" s="63" t="s">
        <v>41</v>
      </c>
      <c r="B89" s="63">
        <v>5127.3599999999997</v>
      </c>
      <c r="C89" s="49"/>
      <c r="D89" s="49"/>
      <c r="E89" s="61" t="s">
        <v>42</v>
      </c>
      <c r="F89" s="61">
        <f>B90/2</f>
        <v>4721.08</v>
      </c>
      <c r="G89" s="61"/>
      <c r="H89" s="49"/>
      <c r="I89" s="49"/>
      <c r="J89" s="71"/>
      <c r="K89" s="49"/>
      <c r="L89" s="49"/>
      <c r="M89" s="49"/>
      <c r="N89" s="49"/>
    </row>
    <row r="90" spans="1:14" ht="15.6" x14ac:dyDescent="0.3">
      <c r="A90" s="63"/>
      <c r="B90" s="79">
        <f>SUM(B87:B89)</f>
        <v>9442.16</v>
      </c>
      <c r="C90" s="49"/>
      <c r="D90" s="49"/>
      <c r="E90" s="49"/>
      <c r="F90" s="49"/>
      <c r="G90" s="49"/>
      <c r="H90" s="49"/>
      <c r="I90" s="49"/>
      <c r="J90" s="71"/>
      <c r="K90" s="49"/>
      <c r="L90" s="49"/>
      <c r="M90" s="49"/>
      <c r="N90" s="49"/>
    </row>
    <row r="91" spans="1:14" ht="15.6" x14ac:dyDescent="0.3">
      <c r="A91" s="63"/>
      <c r="B91" s="63"/>
      <c r="C91" s="49"/>
      <c r="D91" s="49"/>
      <c r="E91" s="49"/>
      <c r="F91" s="49"/>
      <c r="G91" s="49"/>
      <c r="H91" s="49"/>
      <c r="I91" s="49"/>
      <c r="J91" s="71"/>
      <c r="K91" s="49"/>
      <c r="L91" s="49"/>
      <c r="M91" s="49"/>
      <c r="N91" s="49"/>
    </row>
    <row r="92" spans="1:14" ht="15.6" x14ac:dyDescent="0.3">
      <c r="A92" s="63"/>
      <c r="B92" s="63"/>
      <c r="C92" s="49"/>
      <c r="D92" s="49"/>
      <c r="E92" s="49"/>
      <c r="F92" s="49"/>
      <c r="G92" s="49"/>
      <c r="H92" s="49"/>
      <c r="I92" s="49"/>
      <c r="J92" s="71"/>
      <c r="K92" s="49"/>
      <c r="L92" s="49"/>
      <c r="M92" s="49"/>
      <c r="N92" s="49"/>
    </row>
    <row r="93" spans="1:14" ht="15.6" x14ac:dyDescent="0.3">
      <c r="A93" s="63" t="s">
        <v>86</v>
      </c>
      <c r="B93" s="63">
        <v>1262.24</v>
      </c>
      <c r="C93" s="49"/>
      <c r="D93" s="49"/>
      <c r="E93" s="61"/>
      <c r="F93" s="61"/>
      <c r="G93" s="49"/>
      <c r="H93" s="49"/>
      <c r="I93" s="49"/>
      <c r="J93" s="71"/>
      <c r="K93" s="49"/>
      <c r="L93" s="49"/>
      <c r="M93" s="49"/>
      <c r="N93" s="49"/>
    </row>
    <row r="94" spans="1:14" ht="15.6" x14ac:dyDescent="0.3">
      <c r="A94" s="63"/>
      <c r="B94" s="63">
        <v>3052.56</v>
      </c>
      <c r="C94" s="49"/>
      <c r="D94" s="49"/>
      <c r="E94" s="61"/>
      <c r="F94" s="61"/>
      <c r="G94" s="49"/>
      <c r="H94" s="49"/>
      <c r="I94" s="49"/>
      <c r="J94" s="71"/>
      <c r="K94" s="49"/>
      <c r="L94" s="49"/>
      <c r="M94" s="49"/>
      <c r="N94" s="49"/>
    </row>
    <row r="95" spans="1:14" ht="15.6" x14ac:dyDescent="0.3">
      <c r="A95" s="63" t="s">
        <v>41</v>
      </c>
      <c r="B95" s="63">
        <v>5127.3599999999997</v>
      </c>
      <c r="C95" s="49"/>
      <c r="D95" s="49"/>
      <c r="E95" s="61"/>
      <c r="F95" s="61"/>
      <c r="G95" s="49"/>
      <c r="H95" s="49"/>
      <c r="I95" s="49"/>
      <c r="J95" s="71"/>
      <c r="K95" s="49"/>
      <c r="L95" s="49"/>
      <c r="M95" s="49"/>
      <c r="N95" s="49"/>
    </row>
    <row r="96" spans="1:14" ht="15.6" x14ac:dyDescent="0.3">
      <c r="A96" s="63"/>
      <c r="B96" s="79">
        <f>SUM(B93:B95)</f>
        <v>9442.16</v>
      </c>
      <c r="C96" s="49"/>
      <c r="D96" s="49"/>
      <c r="E96" s="61" t="s">
        <v>87</v>
      </c>
      <c r="F96" s="61">
        <f>B96/2</f>
        <v>4721.08</v>
      </c>
      <c r="G96" s="49"/>
      <c r="H96" s="49"/>
      <c r="I96" s="49"/>
      <c r="J96" s="71"/>
      <c r="K96" s="49"/>
      <c r="L96" s="49"/>
      <c r="M96" s="49"/>
      <c r="N96" s="49"/>
    </row>
    <row r="97" spans="1:14" ht="15.6" x14ac:dyDescent="0.3">
      <c r="A97" s="63" t="s">
        <v>46</v>
      </c>
      <c r="B97" s="63">
        <f>B96+B83+B78+B73+B69</f>
        <v>36365.440000000002</v>
      </c>
      <c r="C97" s="49"/>
      <c r="D97" s="49"/>
      <c r="E97" s="61"/>
      <c r="F97" s="61"/>
      <c r="G97" s="49"/>
      <c r="H97" s="49"/>
      <c r="I97" s="49"/>
      <c r="J97" s="71"/>
      <c r="K97" s="49"/>
      <c r="L97" s="49"/>
      <c r="M97" s="49"/>
      <c r="N97" s="49"/>
    </row>
    <row r="98" spans="1:14" ht="15.6" x14ac:dyDescent="0.3">
      <c r="A98" s="49"/>
      <c r="B98" s="49"/>
      <c r="C98" s="49"/>
      <c r="D98" s="49"/>
      <c r="E98" s="55" t="s">
        <v>49</v>
      </c>
      <c r="F98" s="55">
        <f>SUM(F68:F96)</f>
        <v>22903.800000000003</v>
      </c>
      <c r="G98" s="49"/>
      <c r="H98" s="49"/>
      <c r="I98" s="49"/>
      <c r="J98" s="71"/>
      <c r="K98" s="49"/>
      <c r="L98" s="49"/>
      <c r="M98" s="49"/>
      <c r="N98" s="49"/>
    </row>
    <row r="99" spans="1:14" ht="15.6" x14ac:dyDescent="0.3">
      <c r="A99" s="49" t="s">
        <v>50</v>
      </c>
      <c r="B99" s="49"/>
      <c r="C99" s="49"/>
      <c r="D99" s="49"/>
      <c r="E99" s="49"/>
      <c r="F99" s="49"/>
      <c r="G99" s="49"/>
      <c r="H99" s="49"/>
      <c r="I99" s="49"/>
      <c r="J99" s="71"/>
      <c r="K99" s="49"/>
      <c r="L99" s="49"/>
      <c r="M99" s="49"/>
      <c r="N99" s="49"/>
    </row>
    <row r="100" spans="1:14" ht="15.6" x14ac:dyDescent="0.3">
      <c r="A100" s="49"/>
      <c r="B100" s="49"/>
      <c r="C100" s="49"/>
      <c r="D100" s="49"/>
      <c r="E100" s="49"/>
      <c r="F100" s="49" t="s">
        <v>51</v>
      </c>
      <c r="G100" s="49"/>
      <c r="H100" s="49"/>
      <c r="I100" s="49"/>
      <c r="J100" s="71"/>
      <c r="K100" s="49"/>
      <c r="L100" s="49"/>
      <c r="M100" s="49"/>
      <c r="N100" s="49"/>
    </row>
    <row r="101" spans="1:14" ht="15.6" x14ac:dyDescent="0.3">
      <c r="A101" s="49"/>
      <c r="B101" s="49"/>
      <c r="C101" s="49"/>
      <c r="D101" s="49"/>
      <c r="E101" s="49"/>
      <c r="F101" s="49"/>
      <c r="G101" s="49"/>
      <c r="H101" s="49"/>
      <c r="I101" s="49"/>
      <c r="J101" s="71"/>
      <c r="K101" s="49"/>
      <c r="L101" s="49"/>
      <c r="M101" s="49"/>
      <c r="N101" s="49"/>
    </row>
    <row r="102" spans="1:14" ht="15.6" x14ac:dyDescent="0.3">
      <c r="A102" s="49" t="s">
        <v>91</v>
      </c>
      <c r="B102" s="49"/>
      <c r="C102" s="49"/>
      <c r="D102" s="49"/>
      <c r="E102" s="49"/>
      <c r="F102" s="49"/>
      <c r="G102" s="49"/>
      <c r="H102" s="49"/>
      <c r="I102" s="49"/>
      <c r="J102" s="71"/>
      <c r="K102" s="49"/>
      <c r="L102" s="49"/>
      <c r="M102" s="49"/>
      <c r="N102" s="49"/>
    </row>
    <row r="103" spans="1:14" ht="15.6" x14ac:dyDescent="0.3">
      <c r="A103" s="49"/>
      <c r="B103" s="49"/>
      <c r="C103" s="49"/>
      <c r="D103" s="49"/>
      <c r="E103" s="49"/>
      <c r="F103" s="49"/>
      <c r="G103" s="49"/>
      <c r="H103" s="49"/>
      <c r="I103" s="49"/>
      <c r="J103" s="71"/>
      <c r="K103" s="49"/>
      <c r="L103" s="49"/>
      <c r="M103" s="49"/>
      <c r="N103" s="49"/>
    </row>
    <row r="104" spans="1:14" ht="15.6" x14ac:dyDescent="0.3">
      <c r="A104" s="49"/>
      <c r="B104" s="49"/>
      <c r="C104" s="49"/>
      <c r="D104" s="49"/>
      <c r="E104" s="49"/>
      <c r="F104" s="49"/>
      <c r="G104" s="49"/>
      <c r="H104" s="49"/>
      <c r="I104" s="70"/>
      <c r="J104" s="71"/>
      <c r="K104" s="70"/>
      <c r="L104" s="80"/>
      <c r="M104" s="70"/>
      <c r="N104" s="49"/>
    </row>
    <row r="105" spans="1:14" ht="15.6" x14ac:dyDescent="0.3">
      <c r="A105" s="49"/>
      <c r="B105" s="49"/>
      <c r="C105" s="49"/>
      <c r="D105" s="49"/>
      <c r="E105" s="49"/>
      <c r="F105" s="49"/>
      <c r="G105" s="49"/>
      <c r="H105" s="49"/>
      <c r="I105" s="49"/>
      <c r="J105" s="71"/>
      <c r="K105" s="49"/>
      <c r="L105" s="49"/>
      <c r="M105" s="49"/>
      <c r="N105" s="49"/>
    </row>
    <row r="106" spans="1:14" ht="15.6" x14ac:dyDescent="0.3">
      <c r="A106" s="49"/>
      <c r="B106" s="49"/>
      <c r="C106" s="49"/>
      <c r="D106" s="49">
        <v>22</v>
      </c>
      <c r="E106" s="49"/>
      <c r="F106" s="49"/>
      <c r="G106" s="49"/>
      <c r="H106" s="49"/>
      <c r="I106" s="49"/>
      <c r="J106" s="71"/>
      <c r="K106" s="49"/>
      <c r="L106" s="49"/>
      <c r="M106" s="49"/>
      <c r="N106" s="49"/>
    </row>
    <row r="107" spans="1:14" ht="15.6" x14ac:dyDescent="0.3">
      <c r="A107" s="49"/>
      <c r="B107" s="49"/>
      <c r="C107" s="49"/>
      <c r="D107" s="49"/>
      <c r="E107" s="49"/>
      <c r="F107" s="49"/>
      <c r="G107" s="49"/>
      <c r="H107" s="49"/>
      <c r="I107" s="49"/>
      <c r="J107" s="71"/>
      <c r="K107" s="49"/>
      <c r="L107" s="49"/>
      <c r="M107" s="49"/>
      <c r="N107" s="49"/>
    </row>
    <row r="108" spans="1:14" ht="15.6" x14ac:dyDescent="0.3">
      <c r="A108" s="49"/>
      <c r="B108" s="49"/>
      <c r="C108" s="49"/>
      <c r="D108" s="49"/>
      <c r="E108" s="49"/>
      <c r="F108" s="49"/>
      <c r="G108" s="49"/>
      <c r="H108" s="49"/>
      <c r="I108" s="49"/>
      <c r="J108" s="71"/>
      <c r="K108" s="49"/>
      <c r="L108" s="49"/>
      <c r="M108" s="49"/>
      <c r="N108" s="49"/>
    </row>
    <row r="109" spans="1:14" ht="15.6" x14ac:dyDescent="0.3">
      <c r="A109" s="104" t="s">
        <v>298</v>
      </c>
      <c r="B109" s="104"/>
      <c r="C109" s="104"/>
      <c r="D109" s="104"/>
      <c r="E109" s="104"/>
      <c r="F109" s="104"/>
      <c r="G109" s="104"/>
      <c r="H109" s="104"/>
      <c r="I109" s="104"/>
      <c r="J109" s="104"/>
      <c r="K109" s="104"/>
      <c r="L109" s="104"/>
      <c r="M109" s="93"/>
      <c r="N109" s="93"/>
    </row>
    <row r="110" spans="1:14" ht="15.6" x14ac:dyDescent="0.3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</row>
    <row r="111" spans="1:14" ht="15.6" x14ac:dyDescent="0.3">
      <c r="A111" s="97" t="s">
        <v>52</v>
      </c>
      <c r="B111" s="97"/>
      <c r="C111" s="97"/>
      <c r="D111" s="97"/>
      <c r="E111" s="97"/>
      <c r="F111" s="97"/>
      <c r="G111" s="49"/>
      <c r="H111" s="49"/>
      <c r="I111" s="49"/>
      <c r="J111" s="49"/>
      <c r="K111" s="49"/>
      <c r="L111" s="49"/>
      <c r="M111" s="49"/>
      <c r="N111" s="49"/>
    </row>
    <row r="112" spans="1:14" ht="15.6" x14ac:dyDescent="0.3">
      <c r="A112" s="61" t="s">
        <v>25</v>
      </c>
      <c r="B112" s="61" t="s">
        <v>26</v>
      </c>
      <c r="C112" s="61" t="s">
        <v>27</v>
      </c>
      <c r="D112" s="61" t="s">
        <v>28</v>
      </c>
      <c r="E112" s="61" t="s">
        <v>29</v>
      </c>
      <c r="F112" s="49"/>
      <c r="G112" s="49"/>
      <c r="H112" s="49"/>
      <c r="I112" s="49"/>
      <c r="J112" s="49"/>
      <c r="K112" s="49"/>
      <c r="L112" s="49"/>
      <c r="M112" s="49"/>
      <c r="N112" s="49"/>
    </row>
    <row r="113" spans="1:15" ht="15.6" x14ac:dyDescent="0.3">
      <c r="A113" s="61">
        <v>1</v>
      </c>
      <c r="B113" s="61">
        <v>0.15</v>
      </c>
      <c r="C113" s="61">
        <v>0.2</v>
      </c>
      <c r="D113" s="61" t="s">
        <v>53</v>
      </c>
      <c r="E113" s="61">
        <f>1*0.15*0.2*2400</f>
        <v>72</v>
      </c>
      <c r="F113" s="49"/>
      <c r="G113" s="49"/>
      <c r="H113" s="49"/>
      <c r="I113" s="49"/>
      <c r="J113" s="49"/>
      <c r="K113" s="49"/>
      <c r="L113" s="49"/>
      <c r="M113" s="49"/>
      <c r="N113" s="49"/>
    </row>
    <row r="114" spans="1:15" ht="15.6" x14ac:dyDescent="0.3">
      <c r="A114" s="97" t="s">
        <v>54</v>
      </c>
      <c r="B114" s="97"/>
      <c r="C114" s="97"/>
      <c r="D114" s="97"/>
      <c r="E114" s="97"/>
      <c r="F114" s="97"/>
      <c r="G114" s="49"/>
      <c r="H114" s="49"/>
      <c r="I114" s="49"/>
      <c r="J114" s="49"/>
      <c r="K114" s="49"/>
      <c r="L114" s="49"/>
      <c r="M114" s="49"/>
      <c r="N114" s="49"/>
    </row>
    <row r="115" spans="1:15" ht="15.6" x14ac:dyDescent="0.3">
      <c r="A115" s="61" t="s">
        <v>56</v>
      </c>
      <c r="B115" s="61" t="s">
        <v>92</v>
      </c>
      <c r="C115" s="61">
        <f>1.96*322</f>
        <v>631.12</v>
      </c>
      <c r="D115" s="61" t="s">
        <v>93</v>
      </c>
      <c r="E115" s="64">
        <f>C115/2.8</f>
        <v>225.4</v>
      </c>
      <c r="F115" s="61" t="s">
        <v>55</v>
      </c>
      <c r="G115" s="49"/>
      <c r="H115" s="49"/>
      <c r="I115" s="49"/>
      <c r="J115" s="49"/>
      <c r="K115" s="49"/>
      <c r="L115" s="49"/>
      <c r="M115" s="49"/>
      <c r="N115" s="49"/>
    </row>
    <row r="116" spans="1:15" ht="15.6" x14ac:dyDescent="0.3">
      <c r="A116" s="97" t="s">
        <v>59</v>
      </c>
      <c r="B116" s="97"/>
      <c r="C116" s="97"/>
      <c r="D116" s="97"/>
      <c r="E116" s="97"/>
      <c r="F116" s="97"/>
      <c r="G116" s="49"/>
      <c r="H116" s="49"/>
      <c r="I116" s="49"/>
      <c r="J116" s="49"/>
      <c r="K116" s="49"/>
      <c r="L116" s="49"/>
      <c r="M116" s="49"/>
      <c r="N116" s="49"/>
    </row>
    <row r="117" spans="1:15" ht="15.6" x14ac:dyDescent="0.3">
      <c r="A117" s="61">
        <v>1</v>
      </c>
      <c r="B117" s="61">
        <v>1</v>
      </c>
      <c r="C117" s="61">
        <v>1</v>
      </c>
      <c r="D117" s="61">
        <v>915.6</v>
      </c>
      <c r="E117" s="61">
        <f>C117*D117</f>
        <v>915.6</v>
      </c>
      <c r="F117" s="61" t="s">
        <v>60</v>
      </c>
      <c r="G117" s="49"/>
      <c r="H117" s="49"/>
      <c r="I117" s="49"/>
      <c r="J117" s="49"/>
      <c r="K117" s="49"/>
      <c r="L117" s="49"/>
      <c r="M117" s="49"/>
      <c r="N117" s="49"/>
    </row>
    <row r="118" spans="1:15" ht="15.6" x14ac:dyDescent="0.3">
      <c r="A118" s="97" t="s">
        <v>90</v>
      </c>
      <c r="B118" s="97"/>
      <c r="C118" s="97"/>
      <c r="D118" s="97"/>
      <c r="E118" s="97"/>
      <c r="F118" s="97"/>
      <c r="G118" s="49"/>
      <c r="H118" s="49"/>
      <c r="I118" s="49"/>
      <c r="J118" s="49"/>
      <c r="K118" s="49"/>
      <c r="L118" s="49"/>
      <c r="M118" s="49"/>
      <c r="N118" s="49"/>
    </row>
    <row r="119" spans="1:15" ht="15.6" x14ac:dyDescent="0.3">
      <c r="A119" s="61" t="s">
        <v>25</v>
      </c>
      <c r="B119" s="61" t="s">
        <v>26</v>
      </c>
      <c r="C119" s="61" t="s">
        <v>27</v>
      </c>
      <c r="D119" s="61" t="s">
        <v>28</v>
      </c>
      <c r="E119" s="61" t="s">
        <v>29</v>
      </c>
      <c r="F119" s="49"/>
      <c r="G119" s="49"/>
      <c r="H119" s="49"/>
      <c r="I119" s="49"/>
      <c r="J119" s="49"/>
      <c r="K119" s="49"/>
      <c r="L119" s="49"/>
      <c r="M119" s="49"/>
      <c r="N119" s="49"/>
    </row>
    <row r="120" spans="1:15" ht="15.6" x14ac:dyDescent="0.3">
      <c r="A120" s="61">
        <v>1</v>
      </c>
      <c r="B120" s="61">
        <v>0.3</v>
      </c>
      <c r="C120" s="61">
        <v>0.4</v>
      </c>
      <c r="D120" s="61" t="s">
        <v>53</v>
      </c>
      <c r="E120" s="61">
        <f>B120*C120*2400</f>
        <v>288</v>
      </c>
      <c r="F120" s="49"/>
      <c r="G120" s="49"/>
      <c r="H120" s="49"/>
      <c r="I120" s="49"/>
      <c r="J120" s="49"/>
      <c r="K120" s="49"/>
      <c r="L120" s="49"/>
      <c r="M120" s="49"/>
      <c r="N120" s="49"/>
    </row>
    <row r="121" spans="1:15" ht="16.2" thickBot="1" x14ac:dyDescent="0.35">
      <c r="A121" s="4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</row>
    <row r="122" spans="1:15" ht="15.6" x14ac:dyDescent="0.3">
      <c r="A122" s="49"/>
      <c r="B122" s="49"/>
      <c r="C122" s="49"/>
      <c r="D122" s="65" t="s">
        <v>33</v>
      </c>
      <c r="E122" s="66">
        <f>E120+E117+E115+E113</f>
        <v>1501</v>
      </c>
      <c r="F122" s="49"/>
      <c r="G122" s="49"/>
      <c r="H122" s="49"/>
      <c r="I122" s="49"/>
      <c r="J122" s="49"/>
      <c r="K122" s="49"/>
      <c r="L122" s="49"/>
      <c r="M122" s="49"/>
      <c r="N122" s="49"/>
    </row>
    <row r="123" spans="1:15" ht="16.2" thickBot="1" x14ac:dyDescent="0.35">
      <c r="A123" s="49"/>
      <c r="B123" s="49"/>
      <c r="C123" s="49"/>
      <c r="D123" s="49"/>
      <c r="E123" s="49">
        <v>225.15</v>
      </c>
      <c r="F123" s="67">
        <v>0.15</v>
      </c>
      <c r="G123" s="49"/>
      <c r="H123" s="49"/>
      <c r="I123" s="49"/>
      <c r="J123" s="49"/>
      <c r="K123" s="49"/>
      <c r="L123" s="49"/>
      <c r="M123" s="49"/>
      <c r="N123" s="49"/>
    </row>
    <row r="124" spans="1:15" ht="15.6" x14ac:dyDescent="0.3">
      <c r="A124" s="49"/>
      <c r="B124" s="49"/>
      <c r="C124" s="49"/>
      <c r="D124" s="65" t="s">
        <v>33</v>
      </c>
      <c r="E124" s="66">
        <f>E122+E123</f>
        <v>1726.15</v>
      </c>
      <c r="F124" s="49"/>
      <c r="G124" s="49"/>
      <c r="H124" s="49"/>
      <c r="I124" s="49"/>
      <c r="J124" s="49"/>
      <c r="K124" s="49"/>
      <c r="L124" s="49"/>
      <c r="M124" s="49"/>
      <c r="N124" s="49"/>
    </row>
    <row r="125" spans="1:15" ht="15.6" x14ac:dyDescent="0.3">
      <c r="A125" s="49"/>
      <c r="B125" s="49"/>
      <c r="C125" s="49"/>
      <c r="D125" s="49"/>
      <c r="E125" s="49"/>
      <c r="F125" s="49"/>
      <c r="G125" s="49"/>
      <c r="H125" s="49"/>
      <c r="I125" s="70"/>
      <c r="J125" s="70"/>
      <c r="K125" s="70"/>
      <c r="L125" s="70"/>
      <c r="M125" s="49"/>
      <c r="N125" s="49"/>
      <c r="O125" s="2"/>
    </row>
    <row r="126" spans="1:15" ht="15.6" x14ac:dyDescent="0.3">
      <c r="A126" s="49" t="s">
        <v>63</v>
      </c>
      <c r="B126" s="49" t="s">
        <v>61</v>
      </c>
      <c r="C126" s="49" t="s">
        <v>62</v>
      </c>
      <c r="D126" s="49"/>
      <c r="E126" s="68">
        <f>E124/4000</f>
        <v>0.43153750000000002</v>
      </c>
      <c r="F126" s="49" t="s">
        <v>65</v>
      </c>
      <c r="G126" s="49"/>
      <c r="H126" s="49"/>
      <c r="I126" s="49"/>
      <c r="J126" s="49"/>
      <c r="K126" s="49"/>
      <c r="L126" s="49"/>
      <c r="M126" s="49"/>
      <c r="N126" s="49"/>
    </row>
    <row r="127" spans="1:15" ht="15.6" x14ac:dyDescent="0.3">
      <c r="A127" s="49" t="s">
        <v>64</v>
      </c>
      <c r="B127" s="49"/>
      <c r="C127" s="49"/>
      <c r="D127" s="49"/>
      <c r="E127" s="49"/>
      <c r="F127" s="49" t="s">
        <v>65</v>
      </c>
      <c r="G127" s="49"/>
      <c r="H127" s="49"/>
      <c r="I127" s="49"/>
      <c r="J127" s="49"/>
      <c r="K127" s="49"/>
      <c r="L127" s="49"/>
      <c r="M127" s="49"/>
      <c r="N127" s="49"/>
    </row>
    <row r="128" spans="1:15" ht="15.6" x14ac:dyDescent="0.3">
      <c r="A128" s="49" t="s">
        <v>66</v>
      </c>
      <c r="B128" s="49"/>
      <c r="C128" s="49"/>
      <c r="D128" s="49"/>
      <c r="E128" s="49"/>
      <c r="F128" s="49" t="s">
        <v>67</v>
      </c>
      <c r="G128" s="49"/>
      <c r="H128" s="49"/>
      <c r="I128" s="49"/>
      <c r="J128" s="49"/>
      <c r="K128" s="49"/>
      <c r="L128" s="49"/>
      <c r="M128" s="49"/>
      <c r="N128" s="49"/>
    </row>
    <row r="129" spans="1:14" ht="15.6" x14ac:dyDescent="0.3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</row>
    <row r="130" spans="1:14" ht="15.6" x14ac:dyDescent="0.3">
      <c r="A130" s="104" t="s">
        <v>299</v>
      </c>
      <c r="B130" s="104"/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M130" s="69"/>
      <c r="N130" s="69"/>
    </row>
    <row r="131" spans="1:14" ht="15.6" x14ac:dyDescent="0.3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</row>
    <row r="132" spans="1:14" ht="15.6" x14ac:dyDescent="0.3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</row>
    <row r="133" spans="1:14" ht="15.6" x14ac:dyDescent="0.3">
      <c r="A133" s="49" t="s">
        <v>136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</row>
    <row r="134" spans="1:14" ht="15.6" x14ac:dyDescent="0.3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</row>
    <row r="135" spans="1:14" ht="15.6" x14ac:dyDescent="0.3">
      <c r="A135" s="49" t="s">
        <v>137</v>
      </c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</row>
    <row r="136" spans="1:14" ht="15.6" x14ac:dyDescent="0.3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</row>
    <row r="137" spans="1:14" ht="15.6" x14ac:dyDescent="0.3">
      <c r="A137" s="49" t="s">
        <v>138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</row>
    <row r="138" spans="1:14" ht="15.6" x14ac:dyDescent="0.3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</row>
    <row r="139" spans="1:14" ht="15.6" x14ac:dyDescent="0.3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</row>
    <row r="140" spans="1:14" ht="15.6" x14ac:dyDescent="0.3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</row>
    <row r="141" spans="1:14" ht="15.6" x14ac:dyDescent="0.3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</row>
    <row r="142" spans="1:14" ht="15.6" x14ac:dyDescent="0.3">
      <c r="A142" s="49"/>
      <c r="B142" s="49"/>
      <c r="C142" s="49"/>
      <c r="D142" s="49"/>
      <c r="E142" s="49" t="s">
        <v>151</v>
      </c>
      <c r="F142" s="49"/>
      <c r="G142" s="49"/>
      <c r="H142" s="49"/>
      <c r="I142" s="49"/>
      <c r="J142" s="49"/>
      <c r="K142" s="49"/>
      <c r="L142" s="49"/>
      <c r="M142" s="49"/>
      <c r="N142" s="49"/>
    </row>
    <row r="143" spans="1:14" ht="15.6" x14ac:dyDescent="0.3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</row>
    <row r="144" spans="1:14" ht="15.6" x14ac:dyDescent="0.3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</row>
    <row r="145" spans="1:14" ht="15.6" x14ac:dyDescent="0.3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</row>
    <row r="146" spans="1:14" ht="15.6" x14ac:dyDescent="0.3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</row>
    <row r="147" spans="1:14" ht="15.6" x14ac:dyDescent="0.3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</row>
    <row r="148" spans="1:14" ht="15.6" x14ac:dyDescent="0.3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</row>
    <row r="149" spans="1:14" ht="15.6" x14ac:dyDescent="0.3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</row>
    <row r="150" spans="1:14" ht="15.6" x14ac:dyDescent="0.3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</row>
    <row r="151" spans="1:14" ht="15.6" x14ac:dyDescent="0.3">
      <c r="A151" s="49"/>
      <c r="B151" s="49"/>
      <c r="C151" s="49"/>
      <c r="D151" s="49"/>
      <c r="E151" s="49" t="s">
        <v>139</v>
      </c>
      <c r="F151" s="49"/>
      <c r="G151" s="49"/>
      <c r="H151" s="49"/>
      <c r="I151" s="49"/>
      <c r="J151" s="49"/>
      <c r="K151" s="49"/>
      <c r="L151" s="49"/>
      <c r="M151" s="49"/>
      <c r="N151" s="49"/>
    </row>
    <row r="152" spans="1:14" ht="15.6" x14ac:dyDescent="0.3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</row>
    <row r="153" spans="1:14" ht="15.6" x14ac:dyDescent="0.3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</row>
    <row r="154" spans="1:14" ht="15.6" x14ac:dyDescent="0.3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</row>
    <row r="155" spans="1:14" ht="15.6" x14ac:dyDescent="0.3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</row>
    <row r="156" spans="1:14" ht="15.6" x14ac:dyDescent="0.3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</row>
    <row r="157" spans="1:14" ht="15.6" x14ac:dyDescent="0.3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</row>
    <row r="158" spans="1:14" ht="15.6" x14ac:dyDescent="0.3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</row>
    <row r="159" spans="1:14" ht="15.6" x14ac:dyDescent="0.3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</row>
    <row r="160" spans="1:14" ht="15.6" x14ac:dyDescent="0.3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</row>
    <row r="161" spans="1:14" ht="15.6" x14ac:dyDescent="0.3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</row>
    <row r="162" spans="1:14" ht="15.6" x14ac:dyDescent="0.3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</row>
    <row r="163" spans="1:14" ht="15.6" x14ac:dyDescent="0.3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</row>
    <row r="164" spans="1:14" ht="15.6" x14ac:dyDescent="0.3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</row>
    <row r="165" spans="1:14" ht="15.6" x14ac:dyDescent="0.3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</row>
    <row r="166" spans="1:14" ht="15.6" x14ac:dyDescent="0.3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</row>
    <row r="167" spans="1:14" ht="15.6" x14ac:dyDescent="0.3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</row>
    <row r="168" spans="1:14" ht="15.6" x14ac:dyDescent="0.3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</row>
    <row r="169" spans="1:14" ht="15.6" x14ac:dyDescent="0.3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</row>
    <row r="170" spans="1:14" ht="15.6" x14ac:dyDescent="0.3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</row>
    <row r="171" spans="1:14" ht="15.6" x14ac:dyDescent="0.3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</row>
    <row r="172" spans="1:14" ht="15.6" x14ac:dyDescent="0.3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</row>
    <row r="173" spans="1:14" ht="15.6" x14ac:dyDescent="0.3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</row>
    <row r="174" spans="1:14" ht="15.6" x14ac:dyDescent="0.3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</row>
    <row r="175" spans="1:14" ht="15.6" x14ac:dyDescent="0.3">
      <c r="A175" s="71"/>
      <c r="B175" s="71"/>
      <c r="C175" s="71"/>
      <c r="D175" s="71"/>
      <c r="E175" s="71" t="s">
        <v>141</v>
      </c>
      <c r="F175" s="71"/>
      <c r="G175" s="71"/>
      <c r="H175" s="71"/>
      <c r="I175" s="71"/>
      <c r="J175" s="71"/>
      <c r="K175" s="71"/>
      <c r="L175" s="71"/>
      <c r="M175" s="71"/>
      <c r="N175" s="71"/>
    </row>
    <row r="176" spans="1:14" ht="15.6" x14ac:dyDescent="0.3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</row>
    <row r="177" spans="1:14" ht="15.6" x14ac:dyDescent="0.3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</row>
    <row r="178" spans="1:14" ht="15.6" x14ac:dyDescent="0.3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</row>
    <row r="179" spans="1:14" ht="15.6" x14ac:dyDescent="0.3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</row>
    <row r="180" spans="1:14" ht="15.6" x14ac:dyDescent="0.3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</row>
    <row r="181" spans="1:14" ht="15.6" x14ac:dyDescent="0.3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</row>
    <row r="182" spans="1:14" ht="15.6" x14ac:dyDescent="0.3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</row>
    <row r="183" spans="1:14" ht="15.6" x14ac:dyDescent="0.3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</row>
    <row r="184" spans="1:14" ht="15.6" x14ac:dyDescent="0.3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</row>
    <row r="185" spans="1:14" ht="15.6" x14ac:dyDescent="0.3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</row>
    <row r="186" spans="1:14" ht="15.6" x14ac:dyDescent="0.3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</row>
    <row r="187" spans="1:14" ht="15.6" x14ac:dyDescent="0.3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</row>
  </sheetData>
  <mergeCells count="21">
    <mergeCell ref="A130:L130"/>
    <mergeCell ref="A22:L22"/>
    <mergeCell ref="A2:J2"/>
    <mergeCell ref="A3:J3"/>
    <mergeCell ref="A4:J4"/>
    <mergeCell ref="A5:J5"/>
    <mergeCell ref="A1:K1"/>
    <mergeCell ref="A111:F111"/>
    <mergeCell ref="A114:F114"/>
    <mergeCell ref="A116:F116"/>
    <mergeCell ref="A118:F118"/>
    <mergeCell ref="A7:J7"/>
    <mergeCell ref="A15:G15"/>
    <mergeCell ref="A58:L58"/>
    <mergeCell ref="D10:G10"/>
    <mergeCell ref="D11:F11"/>
    <mergeCell ref="D12:F12"/>
    <mergeCell ref="D13:F13"/>
    <mergeCell ref="D14:F14"/>
    <mergeCell ref="A6:J6"/>
    <mergeCell ref="A109:L109"/>
  </mergeCells>
  <hyperlinks>
    <hyperlink ref="K6" r:id="rId1"/>
    <hyperlink ref="L6" r:id="rId2"/>
  </hyperlinks>
  <pageMargins left="0.7" right="0.7" top="0.75" bottom="0.75" header="0.3" footer="0.3"/>
  <pageSetup scale="34" orientation="portrait" r:id="rId3"/>
  <rowBreaks count="1" manualBreakCount="1">
    <brk id="108" max="11" man="1"/>
  </rowBreaks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2"/>
  <sheetViews>
    <sheetView view="pageBreakPreview" topLeftCell="A124" zoomScale="60" zoomScaleNormal="100" workbookViewId="0">
      <selection activeCell="A134" sqref="A134:K134"/>
    </sheetView>
  </sheetViews>
  <sheetFormatPr baseColWidth="10" defaultRowHeight="14.4" x14ac:dyDescent="0.3"/>
  <cols>
    <col min="2" max="2" width="12.44140625" customWidth="1"/>
    <col min="5" max="5" width="19.44140625" customWidth="1"/>
    <col min="6" max="6" width="18.5546875" customWidth="1"/>
    <col min="7" max="7" width="16.5546875" customWidth="1"/>
    <col min="8" max="8" width="13.5546875" customWidth="1"/>
    <col min="9" max="9" width="15.44140625" customWidth="1"/>
    <col min="10" max="10" width="24.44140625" customWidth="1"/>
    <col min="11" max="11" width="20.21875" customWidth="1"/>
  </cols>
  <sheetData>
    <row r="1" spans="1:13" ht="56.4" customHeight="1" x14ac:dyDescent="0.35">
      <c r="A1" s="105" t="s">
        <v>158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3" ht="15.6" x14ac:dyDescent="0.3">
      <c r="A2" s="97" t="s">
        <v>149</v>
      </c>
      <c r="B2" s="97"/>
      <c r="C2" s="97"/>
      <c r="D2" s="97"/>
      <c r="E2" s="97"/>
      <c r="F2" s="97"/>
      <c r="G2" s="97"/>
      <c r="H2" s="97"/>
      <c r="I2" s="97"/>
      <c r="J2" s="49"/>
      <c r="K2" s="49"/>
      <c r="L2" s="49"/>
    </row>
    <row r="3" spans="1:13" ht="33.6" customHeight="1" x14ac:dyDescent="0.3">
      <c r="A3" s="99" t="s">
        <v>147</v>
      </c>
      <c r="B3" s="99"/>
      <c r="C3" s="99"/>
      <c r="D3" s="99"/>
      <c r="E3" s="99"/>
      <c r="F3" s="99"/>
      <c r="G3" s="99"/>
      <c r="H3" s="99"/>
      <c r="I3" s="99"/>
      <c r="J3" s="49"/>
      <c r="K3" s="49"/>
      <c r="L3" s="49"/>
    </row>
    <row r="4" spans="1:13" ht="44.4" customHeight="1" x14ac:dyDescent="0.3">
      <c r="A4" s="98" t="s">
        <v>276</v>
      </c>
      <c r="B4" s="98"/>
      <c r="C4" s="98"/>
      <c r="D4" s="98"/>
      <c r="E4" s="98"/>
      <c r="F4" s="98"/>
      <c r="G4" s="98"/>
      <c r="H4" s="98"/>
      <c r="I4" s="98"/>
      <c r="J4" s="81"/>
      <c r="K4" s="81"/>
      <c r="L4" s="81"/>
      <c r="M4" s="1"/>
    </row>
    <row r="5" spans="1:13" ht="33.6" customHeight="1" x14ac:dyDescent="0.3">
      <c r="A5" s="98" t="s">
        <v>148</v>
      </c>
      <c r="B5" s="98"/>
      <c r="C5" s="98"/>
      <c r="D5" s="98"/>
      <c r="E5" s="98"/>
      <c r="F5" s="98"/>
      <c r="G5" s="98"/>
      <c r="H5" s="98"/>
      <c r="I5" s="98"/>
      <c r="J5" s="49"/>
      <c r="K5" s="49"/>
      <c r="L5" s="49"/>
    </row>
    <row r="6" spans="1:13" ht="37.799999999999997" customHeight="1" x14ac:dyDescent="0.3">
      <c r="A6" s="108" t="s">
        <v>156</v>
      </c>
      <c r="B6" s="108"/>
      <c r="C6" s="108"/>
      <c r="D6" s="108"/>
      <c r="E6" s="108"/>
      <c r="F6" s="108"/>
      <c r="G6" s="108"/>
      <c r="H6" s="108"/>
      <c r="I6" s="108"/>
      <c r="J6" s="50" t="s">
        <v>154</v>
      </c>
      <c r="K6" s="50" t="s">
        <v>155</v>
      </c>
      <c r="L6" s="49"/>
    </row>
    <row r="7" spans="1:13" ht="87" customHeight="1" x14ac:dyDescent="0.3">
      <c r="A7" s="98" t="s">
        <v>280</v>
      </c>
      <c r="B7" s="98"/>
      <c r="C7" s="98"/>
      <c r="D7" s="98"/>
      <c r="E7" s="98"/>
      <c r="F7" s="98"/>
      <c r="G7" s="98"/>
      <c r="H7" s="98"/>
      <c r="I7" s="98"/>
      <c r="J7" s="49"/>
      <c r="K7" s="49"/>
      <c r="L7" s="49"/>
    </row>
    <row r="8" spans="1:13" ht="6" customHeight="1" x14ac:dyDescent="0.3">
      <c r="A8" s="71"/>
      <c r="B8" s="71"/>
      <c r="C8" s="71"/>
      <c r="D8" s="71"/>
      <c r="E8" s="71"/>
      <c r="F8" s="71"/>
      <c r="G8" s="71"/>
      <c r="H8" s="71"/>
      <c r="I8" s="71"/>
      <c r="J8" s="49"/>
      <c r="K8" s="49"/>
      <c r="L8" s="49"/>
    </row>
    <row r="9" spans="1:13" ht="15.6" x14ac:dyDescent="0.3">
      <c r="A9" s="49"/>
      <c r="B9" s="49"/>
      <c r="C9" s="81"/>
      <c r="D9" s="81"/>
      <c r="E9" s="81"/>
      <c r="F9" s="81"/>
      <c r="G9" s="81"/>
      <c r="H9" s="81"/>
      <c r="I9" s="81"/>
      <c r="J9" s="49"/>
      <c r="K9" s="49"/>
      <c r="L9" s="49"/>
    </row>
    <row r="10" spans="1:13" ht="15.6" x14ac:dyDescent="0.3">
      <c r="A10" s="49"/>
      <c r="B10" s="49"/>
      <c r="C10" s="49"/>
      <c r="D10" s="100" t="s">
        <v>75</v>
      </c>
      <c r="E10" s="100"/>
      <c r="F10" s="100"/>
      <c r="G10" s="100"/>
      <c r="H10" s="49"/>
      <c r="I10" s="49"/>
      <c r="J10" s="54"/>
      <c r="K10" s="49"/>
      <c r="L10" s="49"/>
    </row>
    <row r="11" spans="1:13" ht="15.6" x14ac:dyDescent="0.3">
      <c r="A11" s="49"/>
      <c r="B11" s="49"/>
      <c r="C11" s="49"/>
      <c r="D11" s="107" t="s">
        <v>9</v>
      </c>
      <c r="E11" s="107"/>
      <c r="F11" s="107"/>
      <c r="G11" s="52" t="s">
        <v>76</v>
      </c>
      <c r="H11" s="49"/>
      <c r="I11" s="49"/>
      <c r="J11" s="49"/>
      <c r="K11" s="49"/>
      <c r="L11" s="49"/>
    </row>
    <row r="12" spans="1:13" ht="15.6" x14ac:dyDescent="0.3">
      <c r="A12" s="49"/>
      <c r="B12" s="49"/>
      <c r="C12" s="49"/>
      <c r="D12" s="107" t="s">
        <v>77</v>
      </c>
      <c r="E12" s="107"/>
      <c r="F12" s="107"/>
      <c r="G12" s="52" t="s">
        <v>78</v>
      </c>
      <c r="H12" s="49"/>
      <c r="I12" s="49"/>
      <c r="J12" s="49"/>
      <c r="K12" s="49"/>
      <c r="L12" s="49"/>
    </row>
    <row r="13" spans="1:13" ht="15.6" x14ac:dyDescent="0.3">
      <c r="A13" s="49"/>
      <c r="B13" s="49"/>
      <c r="C13" s="49"/>
      <c r="D13" s="107" t="s">
        <v>80</v>
      </c>
      <c r="E13" s="107"/>
      <c r="F13" s="107"/>
      <c r="G13" s="52" t="s">
        <v>79</v>
      </c>
      <c r="H13" s="49"/>
      <c r="I13" s="49"/>
      <c r="J13" s="49"/>
      <c r="K13" s="49"/>
      <c r="L13" s="49"/>
    </row>
    <row r="14" spans="1:13" ht="33" customHeight="1" x14ac:dyDescent="0.3">
      <c r="A14" s="49"/>
      <c r="B14" s="49"/>
      <c r="C14" s="49"/>
      <c r="D14" s="107" t="s">
        <v>134</v>
      </c>
      <c r="E14" s="107"/>
      <c r="F14" s="107"/>
      <c r="G14" s="53" t="s">
        <v>135</v>
      </c>
      <c r="H14" s="82"/>
      <c r="I14" s="49"/>
      <c r="J14" s="49"/>
      <c r="K14" s="49"/>
      <c r="L14" s="49"/>
    </row>
    <row r="15" spans="1:13" ht="15.6" x14ac:dyDescent="0.3">
      <c r="A15" s="100" t="s">
        <v>85</v>
      </c>
      <c r="B15" s="100"/>
      <c r="C15" s="100"/>
      <c r="D15" s="100"/>
      <c r="E15" s="100"/>
      <c r="F15" s="100"/>
      <c r="G15" s="100"/>
      <c r="H15" s="49"/>
      <c r="I15" s="49"/>
      <c r="J15" s="49"/>
      <c r="K15" s="49"/>
      <c r="L15" s="49"/>
    </row>
    <row r="16" spans="1:13" ht="30" x14ac:dyDescent="0.3">
      <c r="A16" s="83" t="s">
        <v>0</v>
      </c>
      <c r="B16" s="83" t="s">
        <v>1</v>
      </c>
      <c r="C16" s="83" t="s">
        <v>2</v>
      </c>
      <c r="D16" s="83" t="s">
        <v>3</v>
      </c>
      <c r="E16" s="83" t="s">
        <v>4</v>
      </c>
      <c r="F16" s="84" t="s">
        <v>83</v>
      </c>
      <c r="G16" s="83" t="s">
        <v>84</v>
      </c>
      <c r="H16" s="49"/>
      <c r="I16" s="49"/>
      <c r="J16" s="49"/>
      <c r="K16" s="49"/>
      <c r="L16" s="49"/>
    </row>
    <row r="17" spans="1:12" ht="42" customHeight="1" x14ac:dyDescent="0.3">
      <c r="A17" s="83" t="s">
        <v>34</v>
      </c>
      <c r="B17" s="83">
        <v>2.6</v>
      </c>
      <c r="C17" s="83">
        <v>1.62</v>
      </c>
      <c r="D17" s="85">
        <f>B17/C17</f>
        <v>1.6049382716049383</v>
      </c>
      <c r="E17" s="83" t="s">
        <v>94</v>
      </c>
      <c r="F17" s="86" t="s">
        <v>96</v>
      </c>
      <c r="G17" s="86" t="s">
        <v>103</v>
      </c>
      <c r="H17" s="49"/>
      <c r="I17" s="49"/>
      <c r="J17" s="49"/>
      <c r="K17" s="49"/>
      <c r="L17" s="49"/>
    </row>
    <row r="18" spans="1:12" ht="44.4" customHeight="1" x14ac:dyDescent="0.3">
      <c r="A18" s="83" t="s">
        <v>47</v>
      </c>
      <c r="B18" s="83">
        <v>1.64</v>
      </c>
      <c r="C18" s="83">
        <v>1.62</v>
      </c>
      <c r="D18" s="85">
        <f t="shared" ref="D18:D23" si="0">B18/C18</f>
        <v>1.0123456790123455</v>
      </c>
      <c r="E18" s="83" t="s">
        <v>6</v>
      </c>
      <c r="F18" s="86" t="s">
        <v>98</v>
      </c>
      <c r="G18" s="86" t="s">
        <v>104</v>
      </c>
      <c r="H18" s="49"/>
      <c r="I18" s="49"/>
      <c r="J18" s="49"/>
      <c r="K18" s="49"/>
      <c r="L18" s="49"/>
    </row>
    <row r="19" spans="1:12" ht="43.2" customHeight="1" x14ac:dyDescent="0.3">
      <c r="A19" s="83" t="s">
        <v>40</v>
      </c>
      <c r="B19" s="83">
        <v>2.3199999999999998</v>
      </c>
      <c r="C19" s="83">
        <v>1.62</v>
      </c>
      <c r="D19" s="85">
        <f t="shared" si="0"/>
        <v>1.4320987654320985</v>
      </c>
      <c r="E19" s="83" t="s">
        <v>6</v>
      </c>
      <c r="F19" s="86" t="s">
        <v>99</v>
      </c>
      <c r="G19" s="86" t="s">
        <v>105</v>
      </c>
      <c r="H19" s="49"/>
      <c r="I19" s="49"/>
      <c r="J19" s="49"/>
      <c r="K19" s="49"/>
      <c r="L19" s="49"/>
    </row>
    <row r="20" spans="1:12" ht="44.4" customHeight="1" x14ac:dyDescent="0.3">
      <c r="A20" s="83" t="s">
        <v>48</v>
      </c>
      <c r="B20" s="83">
        <v>3.56</v>
      </c>
      <c r="C20" s="83">
        <v>2.6</v>
      </c>
      <c r="D20" s="85">
        <f t="shared" si="0"/>
        <v>1.3692307692307693</v>
      </c>
      <c r="E20" s="83" t="s">
        <v>6</v>
      </c>
      <c r="F20" s="86" t="s">
        <v>100</v>
      </c>
      <c r="G20" s="86" t="s">
        <v>106</v>
      </c>
      <c r="H20" s="49"/>
      <c r="I20" s="49"/>
      <c r="J20" s="49"/>
      <c r="K20" s="49"/>
      <c r="L20" s="49"/>
    </row>
    <row r="21" spans="1:12" ht="46.2" customHeight="1" x14ac:dyDescent="0.3">
      <c r="A21" s="87" t="s">
        <v>42</v>
      </c>
      <c r="B21" s="87">
        <v>1.64</v>
      </c>
      <c r="C21" s="87">
        <v>1.18</v>
      </c>
      <c r="D21" s="88">
        <f t="shared" si="0"/>
        <v>1.3898305084745763</v>
      </c>
      <c r="E21" s="87" t="s">
        <v>6</v>
      </c>
      <c r="F21" s="89" t="s">
        <v>101</v>
      </c>
      <c r="G21" s="89" t="s">
        <v>107</v>
      </c>
      <c r="H21" s="49"/>
      <c r="I21" s="49"/>
      <c r="J21" s="49"/>
      <c r="K21" s="49"/>
      <c r="L21" s="49"/>
    </row>
    <row r="22" spans="1:12" ht="60" x14ac:dyDescent="0.3">
      <c r="A22" s="87" t="s">
        <v>87</v>
      </c>
      <c r="B22" s="87">
        <v>2.37</v>
      </c>
      <c r="C22" s="87">
        <v>1.64</v>
      </c>
      <c r="D22" s="88">
        <f t="shared" si="0"/>
        <v>1.4451219512195124</v>
      </c>
      <c r="E22" s="87" t="s">
        <v>6</v>
      </c>
      <c r="F22" s="89" t="s">
        <v>102</v>
      </c>
      <c r="G22" s="89" t="s">
        <v>108</v>
      </c>
      <c r="H22" s="49"/>
      <c r="I22" s="49"/>
      <c r="J22" s="49"/>
      <c r="K22" s="49"/>
      <c r="L22" s="49"/>
    </row>
    <row r="23" spans="1:12" ht="30" x14ac:dyDescent="0.3">
      <c r="A23" s="87" t="s">
        <v>95</v>
      </c>
      <c r="B23" s="87">
        <v>3.56</v>
      </c>
      <c r="C23" s="87">
        <v>2.3199999999999998</v>
      </c>
      <c r="D23" s="88">
        <f t="shared" si="0"/>
        <v>1.5344827586206897</v>
      </c>
      <c r="E23" s="87" t="s">
        <v>94</v>
      </c>
      <c r="F23" s="90" t="s">
        <v>97</v>
      </c>
      <c r="G23" s="89" t="s">
        <v>109</v>
      </c>
      <c r="H23" s="49"/>
      <c r="I23" s="49"/>
      <c r="J23" s="49"/>
      <c r="K23" s="49"/>
      <c r="L23" s="49"/>
    </row>
    <row r="24" spans="1:12" ht="15.6" x14ac:dyDescent="0.3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</row>
    <row r="25" spans="1:12" ht="15.6" x14ac:dyDescent="0.3">
      <c r="A25" s="104" t="s">
        <v>300</v>
      </c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49"/>
    </row>
    <row r="26" spans="1:12" ht="15.6" x14ac:dyDescent="0.3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</row>
    <row r="27" spans="1:12" ht="15.6" x14ac:dyDescent="0.3">
      <c r="A27" s="49" t="s">
        <v>8</v>
      </c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</row>
    <row r="28" spans="1:12" ht="15.6" x14ac:dyDescent="0.3">
      <c r="A28" s="49"/>
      <c r="B28" s="49"/>
      <c r="C28" s="49" t="s">
        <v>11</v>
      </c>
      <c r="D28" s="49" t="s">
        <v>12</v>
      </c>
      <c r="E28" s="49" t="s">
        <v>13</v>
      </c>
      <c r="F28" s="49" t="s">
        <v>14</v>
      </c>
      <c r="G28" s="49" t="s">
        <v>16</v>
      </c>
      <c r="H28" s="49"/>
      <c r="I28" s="49"/>
      <c r="J28" s="49"/>
      <c r="K28" s="49"/>
      <c r="L28" s="49"/>
    </row>
    <row r="29" spans="1:12" ht="15.6" x14ac:dyDescent="0.3">
      <c r="A29" s="49" t="s">
        <v>9</v>
      </c>
      <c r="B29" s="49"/>
      <c r="C29" s="49">
        <v>1</v>
      </c>
      <c r="D29" s="49">
        <v>1</v>
      </c>
      <c r="E29" s="49">
        <v>0.1</v>
      </c>
      <c r="F29" s="49">
        <v>2400</v>
      </c>
      <c r="G29" s="49">
        <f>C29*D29*E29*F29</f>
        <v>240</v>
      </c>
      <c r="H29" s="49"/>
      <c r="I29" s="49"/>
      <c r="J29" s="49"/>
      <c r="K29" s="49"/>
      <c r="L29" s="49"/>
    </row>
    <row r="30" spans="1:12" ht="15.6" x14ac:dyDescent="0.3">
      <c r="A30" s="97" t="s">
        <v>10</v>
      </c>
      <c r="B30" s="97"/>
      <c r="C30" s="49">
        <v>1</v>
      </c>
      <c r="D30" s="49">
        <v>1</v>
      </c>
      <c r="E30" s="49">
        <v>0.02</v>
      </c>
      <c r="F30" s="49">
        <v>2100</v>
      </c>
      <c r="G30" s="49">
        <f>C30*D30*E30*F30</f>
        <v>42</v>
      </c>
      <c r="H30" s="49"/>
      <c r="I30" s="49"/>
      <c r="J30" s="49"/>
      <c r="K30" s="49"/>
      <c r="L30" s="49"/>
    </row>
    <row r="31" spans="1:12" ht="16.2" thickBot="1" x14ac:dyDescent="0.35">
      <c r="A31" s="49"/>
      <c r="B31" s="49"/>
      <c r="C31" s="49"/>
      <c r="D31" s="49"/>
      <c r="E31" s="49"/>
      <c r="F31" s="49" t="s">
        <v>15</v>
      </c>
      <c r="G31" s="60">
        <v>100</v>
      </c>
      <c r="H31" s="49"/>
      <c r="I31" s="49"/>
      <c r="J31" s="49"/>
      <c r="K31" s="49"/>
      <c r="L31" s="49"/>
    </row>
    <row r="32" spans="1:12" ht="15.6" x14ac:dyDescent="0.3">
      <c r="A32" s="49"/>
      <c r="B32" s="49"/>
      <c r="C32" s="49"/>
      <c r="D32" s="49"/>
      <c r="E32" s="49"/>
      <c r="F32" s="49" t="s">
        <v>17</v>
      </c>
      <c r="G32" s="49">
        <f>SUM(G29:G31)</f>
        <v>382</v>
      </c>
      <c r="H32" s="49"/>
      <c r="I32" s="49"/>
      <c r="J32" s="49"/>
      <c r="K32" s="49"/>
      <c r="L32" s="49"/>
    </row>
    <row r="33" spans="1:12" ht="15.6" x14ac:dyDescent="0.3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</row>
    <row r="34" spans="1:12" ht="15.6" x14ac:dyDescent="0.3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</row>
    <row r="35" spans="1:12" ht="15.6" x14ac:dyDescent="0.3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</row>
    <row r="36" spans="1:12" ht="15.6" x14ac:dyDescent="0.3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</row>
    <row r="37" spans="1:12" ht="15.6" x14ac:dyDescent="0.3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</row>
    <row r="38" spans="1:12" ht="15.6" x14ac:dyDescent="0.3">
      <c r="A38" s="49" t="s">
        <v>18</v>
      </c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</row>
    <row r="39" spans="1:12" ht="15.6" x14ac:dyDescent="0.3">
      <c r="A39" s="49"/>
      <c r="B39" s="49"/>
      <c r="C39" s="49">
        <v>134</v>
      </c>
      <c r="D39" s="49"/>
      <c r="E39" s="49"/>
      <c r="F39" s="49"/>
      <c r="G39" s="49"/>
      <c r="H39" s="49"/>
      <c r="I39" s="49"/>
      <c r="J39" s="49"/>
      <c r="K39" s="49"/>
      <c r="L39" s="49"/>
    </row>
    <row r="40" spans="1:12" ht="15.6" x14ac:dyDescent="0.3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</row>
    <row r="41" spans="1:12" ht="15.6" x14ac:dyDescent="0.3">
      <c r="A41" s="49"/>
      <c r="B41" s="49"/>
      <c r="C41" s="49">
        <v>252</v>
      </c>
      <c r="D41" s="49"/>
      <c r="E41" s="49"/>
      <c r="F41" s="49"/>
      <c r="G41" s="49"/>
      <c r="H41" s="49"/>
      <c r="I41" s="49"/>
      <c r="J41" s="49"/>
      <c r="K41" s="49"/>
      <c r="L41" s="49"/>
    </row>
    <row r="42" spans="1:12" ht="15.6" x14ac:dyDescent="0.3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</row>
    <row r="43" spans="1:12" ht="15.6" x14ac:dyDescent="0.3">
      <c r="A43" s="49" t="s">
        <v>19</v>
      </c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</row>
    <row r="44" spans="1:12" ht="15.6" x14ac:dyDescent="0.3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</row>
    <row r="45" spans="1:12" ht="15.6" x14ac:dyDescent="0.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</row>
    <row r="46" spans="1:12" ht="15.6" x14ac:dyDescent="0.3">
      <c r="A46" s="49" t="s">
        <v>20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</row>
    <row r="47" spans="1:12" ht="15.6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</row>
    <row r="48" spans="1:12" ht="15.6" x14ac:dyDescent="0.3">
      <c r="A48" s="49" t="s">
        <v>23</v>
      </c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</row>
    <row r="49" spans="1:12" ht="15.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</row>
    <row r="50" spans="1:12" ht="15.6" x14ac:dyDescent="0.3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</row>
    <row r="51" spans="1:12" ht="15.6" x14ac:dyDescent="0.3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</row>
    <row r="52" spans="1:12" ht="15.6" x14ac:dyDescent="0.3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</row>
    <row r="53" spans="1:12" ht="15.6" x14ac:dyDescent="0.3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</row>
    <row r="54" spans="1:12" ht="15.6" x14ac:dyDescent="0.3">
      <c r="A54" s="49" t="s">
        <v>21</v>
      </c>
      <c r="B54" s="49"/>
      <c r="C54" s="49" t="s">
        <v>22</v>
      </c>
      <c r="D54" s="49"/>
      <c r="E54" s="49"/>
      <c r="F54" s="49"/>
      <c r="G54" s="49"/>
      <c r="H54" s="49"/>
      <c r="I54" s="49"/>
      <c r="J54" s="49"/>
      <c r="K54" s="49"/>
      <c r="L54" s="49"/>
    </row>
    <row r="55" spans="1:12" ht="15.6" x14ac:dyDescent="0.3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</row>
    <row r="56" spans="1:12" ht="15.6" x14ac:dyDescent="0.3">
      <c r="A56" s="49"/>
      <c r="B56" s="49"/>
      <c r="C56" s="49"/>
      <c r="D56" s="49"/>
      <c r="E56" s="49">
        <v>20</v>
      </c>
      <c r="F56" s="49"/>
      <c r="G56" s="49"/>
      <c r="H56" s="49"/>
      <c r="I56" s="49"/>
      <c r="J56" s="49"/>
      <c r="K56" s="49"/>
      <c r="L56" s="49"/>
    </row>
    <row r="57" spans="1:12" ht="15.6" x14ac:dyDescent="0.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</row>
    <row r="58" spans="1:12" ht="15.6" x14ac:dyDescent="0.3">
      <c r="A58" s="49"/>
      <c r="B58" s="49"/>
      <c r="C58" s="49"/>
      <c r="D58" s="49"/>
      <c r="E58" s="49">
        <v>33</v>
      </c>
      <c r="F58" s="49"/>
      <c r="G58" s="49"/>
      <c r="H58" s="49"/>
      <c r="I58" s="49"/>
      <c r="J58" s="49"/>
      <c r="K58" s="49"/>
      <c r="L58" s="49"/>
    </row>
    <row r="59" spans="1:12" ht="15.6" x14ac:dyDescent="0.3">
      <c r="A59" s="4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</row>
    <row r="60" spans="1:12" ht="15.6" x14ac:dyDescent="0.3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</row>
    <row r="61" spans="1:12" ht="15.6" x14ac:dyDescent="0.3">
      <c r="A61" s="104" t="s">
        <v>301</v>
      </c>
      <c r="B61" s="104"/>
      <c r="C61" s="104"/>
      <c r="D61" s="104"/>
      <c r="E61" s="104"/>
      <c r="F61" s="104"/>
      <c r="G61" s="104"/>
      <c r="H61" s="104"/>
      <c r="I61" s="104"/>
      <c r="J61" s="104"/>
      <c r="K61" s="104"/>
      <c r="L61" s="49"/>
    </row>
    <row r="62" spans="1:12" ht="15.6" x14ac:dyDescent="0.3">
      <c r="A62" s="97" t="s">
        <v>24</v>
      </c>
      <c r="B62" s="97"/>
      <c r="C62" s="97"/>
      <c r="D62" s="97"/>
      <c r="E62" s="97"/>
      <c r="F62" s="97"/>
      <c r="G62" s="49"/>
      <c r="H62" s="49"/>
      <c r="I62" s="49"/>
      <c r="J62" s="49"/>
      <c r="K62" s="49"/>
      <c r="L62" s="49"/>
    </row>
    <row r="63" spans="1:12" ht="15.6" x14ac:dyDescent="0.3">
      <c r="A63" s="97"/>
      <c r="B63" s="97"/>
      <c r="C63" s="97"/>
      <c r="D63" s="97"/>
      <c r="E63" s="97"/>
      <c r="F63" s="97"/>
      <c r="G63" s="49"/>
      <c r="H63" s="49"/>
      <c r="I63" s="49"/>
      <c r="J63" s="49"/>
      <c r="K63" s="49"/>
      <c r="L63" s="49"/>
    </row>
    <row r="64" spans="1:12" ht="15.6" x14ac:dyDescent="0.3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</row>
    <row r="65" spans="1:12" ht="15.6" x14ac:dyDescent="0.3">
      <c r="A65" s="61" t="s">
        <v>25</v>
      </c>
      <c r="B65" s="61" t="s">
        <v>26</v>
      </c>
      <c r="C65" s="61" t="s">
        <v>27</v>
      </c>
      <c r="D65" s="61" t="s">
        <v>28</v>
      </c>
      <c r="E65" s="61"/>
      <c r="F65" s="61" t="s">
        <v>29</v>
      </c>
      <c r="G65" s="49"/>
      <c r="H65" s="49"/>
      <c r="I65" s="49"/>
      <c r="J65" s="49"/>
      <c r="K65" s="49"/>
      <c r="L65" s="49"/>
    </row>
    <row r="66" spans="1:12" ht="15.6" x14ac:dyDescent="0.3">
      <c r="A66" s="61">
        <v>1</v>
      </c>
      <c r="B66" s="61">
        <v>0.14000000000000001</v>
      </c>
      <c r="C66" s="61">
        <v>2.7</v>
      </c>
      <c r="D66" s="61" t="s">
        <v>30</v>
      </c>
      <c r="E66" s="61"/>
      <c r="F66" s="61">
        <v>831.6</v>
      </c>
      <c r="G66" s="49"/>
      <c r="H66" s="49"/>
      <c r="I66" s="49"/>
      <c r="J66" s="49"/>
      <c r="K66" s="49"/>
      <c r="L66" s="49"/>
    </row>
    <row r="67" spans="1:12" ht="16.2" thickBot="1" x14ac:dyDescent="0.35">
      <c r="A67" s="61">
        <v>1</v>
      </c>
      <c r="B67" s="61">
        <v>1</v>
      </c>
      <c r="C67" s="61">
        <v>0.02</v>
      </c>
      <c r="D67" s="61" t="s">
        <v>31</v>
      </c>
      <c r="E67" s="61" t="s">
        <v>32</v>
      </c>
      <c r="F67" s="61">
        <v>84</v>
      </c>
      <c r="G67" s="49"/>
      <c r="H67" s="49"/>
      <c r="I67" s="49"/>
      <c r="J67" s="49"/>
      <c r="K67" s="49"/>
      <c r="L67" s="49"/>
    </row>
    <row r="68" spans="1:12" ht="15.6" x14ac:dyDescent="0.3">
      <c r="A68" s="49"/>
      <c r="B68" s="49"/>
      <c r="C68" s="49"/>
      <c r="D68" s="49"/>
      <c r="E68" s="61" t="s">
        <v>33</v>
      </c>
      <c r="F68" s="62">
        <f>F66+F67</f>
        <v>915.6</v>
      </c>
      <c r="G68" s="49"/>
      <c r="H68" s="49"/>
      <c r="I68" s="49"/>
      <c r="J68" s="49"/>
      <c r="K68" s="49"/>
      <c r="L68" s="49"/>
    </row>
    <row r="69" spans="1:12" ht="15.6" x14ac:dyDescent="0.3">
      <c r="A69" s="4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</row>
    <row r="70" spans="1:12" ht="15.6" x14ac:dyDescent="0.3">
      <c r="A70" s="61" t="s">
        <v>37</v>
      </c>
      <c r="B70" s="61">
        <v>1631.14</v>
      </c>
      <c r="C70" s="61"/>
      <c r="D70" s="61"/>
      <c r="E70" s="49"/>
      <c r="F70" s="49"/>
      <c r="G70" s="49"/>
      <c r="H70" s="49"/>
      <c r="I70" s="49"/>
      <c r="J70" s="49"/>
      <c r="K70" s="49"/>
      <c r="L70" s="49"/>
    </row>
    <row r="71" spans="1:12" ht="15.6" x14ac:dyDescent="0.3">
      <c r="A71" s="61"/>
      <c r="B71" s="61">
        <v>2570.86</v>
      </c>
      <c r="C71" s="61"/>
      <c r="D71" s="61"/>
      <c r="E71" s="61" t="s">
        <v>34</v>
      </c>
      <c r="F71" s="61">
        <f>B73/2</f>
        <v>3222.6099999999997</v>
      </c>
      <c r="G71" s="49"/>
      <c r="H71" s="49"/>
      <c r="I71" s="49"/>
      <c r="J71" s="49"/>
      <c r="K71" s="49"/>
      <c r="L71" s="49"/>
    </row>
    <row r="72" spans="1:12" ht="15.6" x14ac:dyDescent="0.3">
      <c r="A72" s="49" t="s">
        <v>41</v>
      </c>
      <c r="B72" s="61">
        <v>2243.2199999999998</v>
      </c>
      <c r="C72" s="49"/>
      <c r="D72" s="49"/>
      <c r="E72" s="61"/>
      <c r="F72" s="61"/>
      <c r="G72" s="49"/>
      <c r="H72" s="49"/>
      <c r="I72" s="49"/>
      <c r="J72" s="49"/>
      <c r="K72" s="49"/>
      <c r="L72" s="49"/>
    </row>
    <row r="73" spans="1:12" ht="15.6" x14ac:dyDescent="0.3">
      <c r="A73" s="61" t="s">
        <v>16</v>
      </c>
      <c r="B73" s="55">
        <f>B70+B71+B72</f>
        <v>6445.2199999999993</v>
      </c>
      <c r="C73" s="49"/>
      <c r="D73" s="49"/>
      <c r="E73" s="61"/>
      <c r="F73" s="61"/>
      <c r="G73" s="49"/>
      <c r="H73" s="49"/>
      <c r="I73" s="49"/>
      <c r="J73" s="49"/>
      <c r="K73" s="49"/>
      <c r="L73" s="49"/>
    </row>
    <row r="74" spans="1:12" ht="15.6" x14ac:dyDescent="0.3">
      <c r="A74" s="61" t="s">
        <v>39</v>
      </c>
      <c r="B74" s="61">
        <v>1631.14</v>
      </c>
      <c r="C74" s="61"/>
      <c r="D74" s="61"/>
      <c r="E74" s="61"/>
      <c r="F74" s="61"/>
      <c r="G74" s="49"/>
      <c r="H74" s="49" t="s">
        <v>68</v>
      </c>
      <c r="I74" s="49"/>
      <c r="J74" s="49"/>
      <c r="K74" s="49"/>
      <c r="L74" s="49"/>
    </row>
    <row r="75" spans="1:12" ht="15.6" x14ac:dyDescent="0.3">
      <c r="A75" s="49"/>
      <c r="B75" s="61">
        <v>2307.2800000000002</v>
      </c>
      <c r="C75" s="49"/>
      <c r="D75" s="49"/>
      <c r="E75" s="61" t="s">
        <v>47</v>
      </c>
      <c r="F75" s="61">
        <f>B77/2</f>
        <v>3090.8199999999997</v>
      </c>
      <c r="G75" s="49"/>
      <c r="H75" s="49"/>
      <c r="I75" s="49"/>
      <c r="J75" s="49"/>
      <c r="K75" s="49"/>
      <c r="L75" s="49"/>
    </row>
    <row r="76" spans="1:12" ht="15.6" x14ac:dyDescent="0.3">
      <c r="A76" s="61" t="s">
        <v>41</v>
      </c>
      <c r="B76" s="61">
        <v>2243.2199999999998</v>
      </c>
      <c r="C76" s="49"/>
      <c r="D76" s="49"/>
      <c r="E76" s="61"/>
      <c r="F76" s="61"/>
      <c r="G76" s="49"/>
      <c r="H76" s="49" t="s">
        <v>69</v>
      </c>
      <c r="I76" s="49" t="s">
        <v>71</v>
      </c>
      <c r="J76" s="49" t="s">
        <v>70</v>
      </c>
      <c r="K76" s="49"/>
      <c r="L76" s="49"/>
    </row>
    <row r="77" spans="1:12" ht="15.6" x14ac:dyDescent="0.3">
      <c r="A77" s="61" t="s">
        <v>16</v>
      </c>
      <c r="B77" s="55">
        <f>B74+B75+B76</f>
        <v>6181.6399999999994</v>
      </c>
      <c r="C77" s="49"/>
      <c r="D77" s="49"/>
      <c r="E77" s="61"/>
      <c r="F77" s="61"/>
      <c r="G77" s="49"/>
      <c r="H77" s="49"/>
      <c r="I77" s="49"/>
      <c r="J77" s="49"/>
      <c r="K77" s="49"/>
      <c r="L77" s="49"/>
    </row>
    <row r="78" spans="1:12" ht="15.6" x14ac:dyDescent="0.3">
      <c r="A78" s="49"/>
      <c r="B78" s="61"/>
      <c r="C78" s="61"/>
      <c r="D78" s="61"/>
      <c r="E78" s="61"/>
      <c r="F78" s="61"/>
      <c r="G78" s="49"/>
      <c r="H78" s="49"/>
      <c r="I78" s="49"/>
      <c r="J78" s="49"/>
      <c r="K78" s="49"/>
      <c r="L78" s="49"/>
    </row>
    <row r="79" spans="1:12" ht="15.6" x14ac:dyDescent="0.3">
      <c r="A79" s="61" t="s">
        <v>43</v>
      </c>
      <c r="B79" s="61">
        <v>1119.99</v>
      </c>
      <c r="C79" s="49"/>
      <c r="D79" s="49"/>
      <c r="E79" s="61"/>
      <c r="F79" s="61"/>
      <c r="G79" s="49"/>
      <c r="H79" s="49"/>
      <c r="I79" s="49"/>
      <c r="J79" s="49"/>
      <c r="K79" s="49"/>
      <c r="L79" s="49"/>
    </row>
    <row r="80" spans="1:12" ht="15.6" x14ac:dyDescent="0.3">
      <c r="A80" s="61" t="s">
        <v>41</v>
      </c>
      <c r="B80" s="61">
        <v>1500.6</v>
      </c>
      <c r="C80" s="49"/>
      <c r="D80" s="49"/>
      <c r="E80" s="61" t="s">
        <v>40</v>
      </c>
      <c r="F80" s="61">
        <f t="shared" ref="F80" si="1">B81/2</f>
        <v>1310.2950000000001</v>
      </c>
      <c r="G80" s="49"/>
      <c r="H80" s="49"/>
      <c r="I80" s="49"/>
      <c r="J80" s="49"/>
      <c r="K80" s="49"/>
      <c r="L80" s="49"/>
    </row>
    <row r="81" spans="1:12" ht="15.6" x14ac:dyDescent="0.3">
      <c r="A81" s="61" t="s">
        <v>16</v>
      </c>
      <c r="B81" s="78">
        <f>SUM(B78:B80)</f>
        <v>2620.59</v>
      </c>
      <c r="C81" s="49"/>
      <c r="D81" s="49"/>
      <c r="E81" s="61"/>
      <c r="F81" s="61"/>
      <c r="G81" s="49"/>
      <c r="H81" s="49"/>
      <c r="I81" s="49"/>
      <c r="J81" s="49"/>
      <c r="K81" s="49"/>
      <c r="L81" s="49"/>
    </row>
    <row r="82" spans="1:12" ht="15.6" x14ac:dyDescent="0.3">
      <c r="A82" s="49"/>
      <c r="B82" s="49"/>
      <c r="C82" s="49"/>
      <c r="D82" s="49"/>
      <c r="E82" s="61"/>
      <c r="F82" s="61"/>
      <c r="G82" s="49"/>
      <c r="H82" s="49"/>
      <c r="I82" s="49"/>
      <c r="J82" s="49"/>
      <c r="K82" s="49"/>
      <c r="L82" s="49"/>
    </row>
    <row r="83" spans="1:12" ht="15.6" x14ac:dyDescent="0.3">
      <c r="A83" s="63" t="s">
        <v>45</v>
      </c>
      <c r="B83" s="63">
        <v>5508.44</v>
      </c>
      <c r="C83" s="49"/>
      <c r="D83" s="49"/>
      <c r="E83" s="61"/>
      <c r="F83" s="61"/>
      <c r="G83" s="49"/>
      <c r="H83" s="49"/>
      <c r="I83" s="49"/>
      <c r="J83" s="49"/>
      <c r="K83" s="49"/>
      <c r="L83" s="49"/>
    </row>
    <row r="84" spans="1:12" ht="15.6" x14ac:dyDescent="0.3">
      <c r="A84" s="63" t="s">
        <v>16</v>
      </c>
      <c r="B84" s="79">
        <f ca="1">SUM(B83:B85)</f>
        <v>5508.44</v>
      </c>
      <c r="C84" s="49"/>
      <c r="D84" s="49"/>
      <c r="E84" s="61" t="s">
        <v>48</v>
      </c>
      <c r="F84" s="61">
        <f ca="1">B84/2</f>
        <v>2754.22</v>
      </c>
      <c r="G84" s="49"/>
      <c r="H84" s="49"/>
      <c r="I84" s="49"/>
      <c r="J84" s="49"/>
      <c r="K84" s="49"/>
      <c r="L84" s="49"/>
    </row>
    <row r="85" spans="1:12" ht="15.6" x14ac:dyDescent="0.3">
      <c r="A85" s="63"/>
      <c r="B85" s="63"/>
      <c r="C85" s="49"/>
      <c r="D85" s="49"/>
      <c r="E85" s="49"/>
      <c r="F85" s="49"/>
      <c r="G85" s="49"/>
      <c r="H85" s="49"/>
      <c r="I85" s="49"/>
      <c r="J85" s="49"/>
      <c r="K85" s="49"/>
      <c r="L85" s="49"/>
    </row>
    <row r="86" spans="1:12" ht="15.6" x14ac:dyDescent="0.3">
      <c r="A86" s="63" t="s">
        <v>44</v>
      </c>
      <c r="B86" s="63">
        <v>2028.42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</row>
    <row r="87" spans="1:12" ht="15.6" x14ac:dyDescent="0.3">
      <c r="A87" s="63" t="s">
        <v>41</v>
      </c>
      <c r="B87" s="63">
        <v>6015.49</v>
      </c>
      <c r="C87" s="49"/>
      <c r="D87" s="49"/>
      <c r="E87" s="61" t="s">
        <v>42</v>
      </c>
      <c r="F87" s="61">
        <f>B88/2</f>
        <v>4021.9549999999999</v>
      </c>
      <c r="G87" s="49"/>
      <c r="H87" s="49"/>
      <c r="I87" s="49"/>
      <c r="J87" s="49"/>
      <c r="K87" s="49"/>
      <c r="L87" s="49"/>
    </row>
    <row r="88" spans="1:12" ht="15.6" x14ac:dyDescent="0.3">
      <c r="A88" s="63"/>
      <c r="B88" s="79">
        <f>SUM(B86:B87)</f>
        <v>8043.91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</row>
    <row r="89" spans="1:12" ht="15.6" x14ac:dyDescent="0.3">
      <c r="A89" s="63"/>
      <c r="B89" s="63"/>
      <c r="C89" s="49"/>
      <c r="D89" s="49"/>
      <c r="E89" s="49"/>
      <c r="F89" s="49"/>
      <c r="G89" s="49"/>
      <c r="H89" s="49"/>
      <c r="I89" s="49"/>
      <c r="J89" s="49"/>
      <c r="K89" s="49"/>
      <c r="L89" s="49"/>
    </row>
    <row r="90" spans="1:12" ht="15.6" x14ac:dyDescent="0.3">
      <c r="A90" s="61" t="s">
        <v>110</v>
      </c>
      <c r="B90" s="61">
        <v>4097.75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</row>
    <row r="91" spans="1:12" ht="15.6" x14ac:dyDescent="0.3">
      <c r="A91" s="63" t="s">
        <v>41</v>
      </c>
      <c r="B91" s="63">
        <v>6015.49</v>
      </c>
      <c r="C91" s="49"/>
      <c r="D91" s="49"/>
      <c r="E91" s="61" t="s">
        <v>110</v>
      </c>
      <c r="F91" s="61">
        <f>B92/2</f>
        <v>5056.62</v>
      </c>
      <c r="G91" s="49"/>
      <c r="H91" s="49"/>
      <c r="I91" s="49"/>
      <c r="J91" s="49"/>
      <c r="K91" s="49"/>
      <c r="L91" s="49"/>
    </row>
    <row r="92" spans="1:12" ht="15.6" x14ac:dyDescent="0.3">
      <c r="A92" s="49"/>
      <c r="B92" s="78">
        <f>B90+B91</f>
        <v>10113.24</v>
      </c>
      <c r="C92" s="49"/>
      <c r="D92" s="49"/>
      <c r="E92" s="49"/>
      <c r="F92" s="49"/>
      <c r="G92" s="61"/>
      <c r="H92" s="49"/>
      <c r="I92" s="49"/>
      <c r="J92" s="49"/>
      <c r="K92" s="49"/>
      <c r="L92" s="49"/>
    </row>
    <row r="93" spans="1:12" ht="15.6" x14ac:dyDescent="0.3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</row>
    <row r="94" spans="1:12" ht="15.6" x14ac:dyDescent="0.3">
      <c r="A94" s="63" t="s">
        <v>86</v>
      </c>
      <c r="B94" s="63">
        <v>2306.25</v>
      </c>
      <c r="C94" s="49"/>
      <c r="D94" s="49"/>
      <c r="E94" s="61"/>
      <c r="F94" s="61"/>
      <c r="G94" s="49"/>
      <c r="H94" s="49"/>
      <c r="I94" s="49"/>
      <c r="J94" s="49"/>
      <c r="K94" s="49"/>
      <c r="L94" s="49"/>
    </row>
    <row r="95" spans="1:12" ht="15.6" x14ac:dyDescent="0.3">
      <c r="A95" s="63" t="s">
        <v>41</v>
      </c>
      <c r="B95" s="63">
        <v>4742.8100000000004</v>
      </c>
      <c r="C95" s="49"/>
      <c r="D95" s="49"/>
      <c r="E95" s="61" t="s">
        <v>87</v>
      </c>
      <c r="F95" s="61">
        <f>B96/2</f>
        <v>3524.53</v>
      </c>
      <c r="G95" s="49"/>
      <c r="H95" s="49"/>
      <c r="I95" s="49"/>
      <c r="J95" s="49"/>
      <c r="K95" s="49"/>
      <c r="L95" s="49"/>
    </row>
    <row r="96" spans="1:12" ht="15.6" x14ac:dyDescent="0.3">
      <c r="A96" s="63"/>
      <c r="B96" s="79">
        <f>SUM(B94:B95)</f>
        <v>7049.06</v>
      </c>
      <c r="C96" s="49"/>
      <c r="D96" s="49"/>
      <c r="E96" s="61"/>
      <c r="F96" s="61"/>
      <c r="G96" s="49"/>
      <c r="H96" s="49"/>
      <c r="I96" s="49"/>
      <c r="J96" s="49"/>
      <c r="K96" s="49"/>
      <c r="L96" s="49"/>
    </row>
    <row r="97" spans="1:12" ht="15.6" x14ac:dyDescent="0.3">
      <c r="A97" s="63" t="s">
        <v>111</v>
      </c>
      <c r="B97" s="63">
        <v>2572.39</v>
      </c>
      <c r="C97" s="49"/>
      <c r="D97" s="49"/>
      <c r="E97" s="61"/>
      <c r="F97" s="61"/>
      <c r="G97" s="49"/>
      <c r="H97" s="49"/>
      <c r="I97" s="49"/>
      <c r="J97" s="49"/>
      <c r="K97" s="49"/>
      <c r="L97" s="49"/>
    </row>
    <row r="98" spans="1:12" ht="15.6" x14ac:dyDescent="0.3">
      <c r="A98" s="63" t="s">
        <v>41</v>
      </c>
      <c r="B98" s="63">
        <v>4742.8100000000004</v>
      </c>
      <c r="C98" s="49"/>
      <c r="D98" s="49"/>
      <c r="E98" s="61" t="s">
        <v>112</v>
      </c>
      <c r="F98" s="61">
        <f>B99/2</f>
        <v>3657.6000000000004</v>
      </c>
      <c r="G98" s="49"/>
      <c r="H98" s="49"/>
      <c r="I98" s="49"/>
      <c r="J98" s="49"/>
      <c r="K98" s="49"/>
      <c r="L98" s="49"/>
    </row>
    <row r="99" spans="1:12" ht="15.6" x14ac:dyDescent="0.3">
      <c r="A99" s="63"/>
      <c r="B99" s="79">
        <f>SUM(B97:B98)</f>
        <v>7315.2000000000007</v>
      </c>
      <c r="C99" s="49"/>
      <c r="D99" s="49"/>
      <c r="E99" s="61"/>
      <c r="F99" s="61"/>
      <c r="G99" s="49"/>
      <c r="H99" s="49"/>
      <c r="I99" s="49"/>
      <c r="J99" s="49"/>
      <c r="K99" s="49"/>
      <c r="L99" s="49"/>
    </row>
    <row r="100" spans="1:12" ht="15.6" x14ac:dyDescent="0.3">
      <c r="A100" s="63" t="s">
        <v>46</v>
      </c>
      <c r="B100" s="63">
        <f ca="1">B96+B84+B81+B77+B73</f>
        <v>30198.049999999996</v>
      </c>
      <c r="C100" s="49"/>
      <c r="D100" s="49"/>
      <c r="E100" s="61"/>
      <c r="F100" s="61"/>
      <c r="G100" s="49"/>
      <c r="H100" s="49"/>
      <c r="I100" s="49"/>
      <c r="J100" s="49"/>
      <c r="K100" s="49"/>
      <c r="L100" s="49"/>
    </row>
    <row r="101" spans="1:12" ht="15.6" x14ac:dyDescent="0.3">
      <c r="A101" s="49"/>
      <c r="B101" s="49"/>
      <c r="C101" s="49"/>
      <c r="D101" s="49"/>
      <c r="E101" s="55" t="s">
        <v>49</v>
      </c>
      <c r="F101" s="55">
        <f>F98+F95+F91+F87+F80+F75+F71+2754.22</f>
        <v>26638.65</v>
      </c>
      <c r="G101" s="49"/>
      <c r="H101" s="49"/>
      <c r="I101" s="49"/>
      <c r="J101" s="49"/>
      <c r="K101" s="49"/>
      <c r="L101" s="49"/>
    </row>
    <row r="102" spans="1:12" ht="15.6" x14ac:dyDescent="0.3">
      <c r="A102" s="49" t="s">
        <v>50</v>
      </c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</row>
    <row r="103" spans="1:12" ht="15.6" x14ac:dyDescent="0.3">
      <c r="A103" s="49"/>
      <c r="B103" s="49"/>
      <c r="C103" s="49"/>
      <c r="D103" s="49"/>
      <c r="E103" s="49"/>
      <c r="F103" s="49" t="s">
        <v>51</v>
      </c>
      <c r="G103" s="49"/>
      <c r="H103" s="49"/>
      <c r="I103" s="49"/>
      <c r="J103" s="49"/>
      <c r="K103" s="49"/>
      <c r="L103" s="49"/>
    </row>
    <row r="104" spans="1:12" ht="15.6" x14ac:dyDescent="0.3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</row>
    <row r="105" spans="1:12" ht="15.6" x14ac:dyDescent="0.3">
      <c r="A105" s="49" t="s">
        <v>113</v>
      </c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</row>
    <row r="106" spans="1:12" ht="15.6" x14ac:dyDescent="0.3">
      <c r="A106" s="4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</row>
    <row r="107" spans="1:12" ht="15.6" x14ac:dyDescent="0.3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</row>
    <row r="108" spans="1:12" ht="15.6" x14ac:dyDescent="0.3">
      <c r="A108" s="4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</row>
    <row r="109" spans="1:12" ht="15.6" x14ac:dyDescent="0.3">
      <c r="A109" s="49"/>
      <c r="B109" s="49"/>
      <c r="C109" s="49"/>
      <c r="D109" s="49">
        <v>22</v>
      </c>
      <c r="E109" s="49"/>
      <c r="F109" s="49"/>
      <c r="G109" s="49"/>
      <c r="H109" s="49"/>
      <c r="I109" s="49"/>
      <c r="J109" s="49"/>
      <c r="K109" s="49"/>
      <c r="L109" s="49"/>
    </row>
    <row r="110" spans="1:12" ht="15.6" x14ac:dyDescent="0.3">
      <c r="A110" s="4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</row>
    <row r="111" spans="1:12" ht="15.6" x14ac:dyDescent="0.3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</row>
    <row r="112" spans="1:12" ht="15.6" x14ac:dyDescent="0.3">
      <c r="A112" s="104" t="s">
        <v>302</v>
      </c>
      <c r="B112" s="104"/>
      <c r="C112" s="104"/>
      <c r="D112" s="104"/>
      <c r="E112" s="104"/>
      <c r="F112" s="104"/>
      <c r="G112" s="104"/>
      <c r="H112" s="104"/>
      <c r="I112" s="104"/>
      <c r="J112" s="104"/>
      <c r="K112" s="104"/>
      <c r="L112" s="49"/>
    </row>
    <row r="113" spans="1:12" ht="15.6" x14ac:dyDescent="0.3">
      <c r="A113" s="4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</row>
    <row r="114" spans="1:12" ht="15.6" x14ac:dyDescent="0.3">
      <c r="A114" s="97" t="s">
        <v>52</v>
      </c>
      <c r="B114" s="97"/>
      <c r="C114" s="97"/>
      <c r="D114" s="97"/>
      <c r="E114" s="97"/>
      <c r="F114" s="61"/>
      <c r="G114" s="49"/>
      <c r="H114" s="49"/>
      <c r="I114" s="49"/>
      <c r="J114" s="49"/>
      <c r="K114" s="49"/>
      <c r="L114" s="49"/>
    </row>
    <row r="115" spans="1:12" ht="15.6" x14ac:dyDescent="0.3">
      <c r="A115" s="61" t="s">
        <v>25</v>
      </c>
      <c r="B115" s="61" t="s">
        <v>26</v>
      </c>
      <c r="C115" s="61" t="s">
        <v>27</v>
      </c>
      <c r="D115" s="61" t="s">
        <v>28</v>
      </c>
      <c r="E115" s="61" t="s">
        <v>29</v>
      </c>
      <c r="F115" s="49"/>
      <c r="G115" s="49"/>
      <c r="H115" s="49"/>
      <c r="I115" s="49"/>
      <c r="J115" s="49"/>
      <c r="K115" s="49"/>
      <c r="L115" s="49"/>
    </row>
    <row r="116" spans="1:12" ht="15.6" x14ac:dyDescent="0.3">
      <c r="A116" s="61">
        <v>1</v>
      </c>
      <c r="B116" s="61">
        <v>0.15</v>
      </c>
      <c r="C116" s="61">
        <v>0.2</v>
      </c>
      <c r="D116" s="61" t="s">
        <v>53</v>
      </c>
      <c r="E116" s="61">
        <f>1*0.15*0.2*2400</f>
        <v>72</v>
      </c>
      <c r="F116" s="49"/>
      <c r="G116" s="49"/>
      <c r="H116" s="49"/>
      <c r="I116" s="49"/>
      <c r="J116" s="49"/>
      <c r="K116" s="49"/>
      <c r="L116" s="49"/>
    </row>
    <row r="117" spans="1:12" ht="15.6" x14ac:dyDescent="0.3">
      <c r="A117" s="97" t="s">
        <v>54</v>
      </c>
      <c r="B117" s="97"/>
      <c r="C117" s="97"/>
      <c r="D117" s="97"/>
      <c r="E117" s="97"/>
      <c r="F117" s="61"/>
      <c r="G117" s="49"/>
      <c r="H117" s="49"/>
      <c r="I117" s="49"/>
      <c r="J117" s="49"/>
      <c r="K117" s="49"/>
      <c r="L117" s="49"/>
    </row>
    <row r="118" spans="1:12" ht="15.6" x14ac:dyDescent="0.3">
      <c r="A118" s="61" t="s">
        <v>114</v>
      </c>
      <c r="B118" s="61" t="s">
        <v>115</v>
      </c>
      <c r="C118" s="61">
        <v>1585.3</v>
      </c>
      <c r="D118" s="61" t="s">
        <v>116</v>
      </c>
      <c r="E118" s="64">
        <v>682.32</v>
      </c>
      <c r="F118" s="61" t="s">
        <v>55</v>
      </c>
      <c r="G118" s="49"/>
      <c r="H118" s="49"/>
      <c r="I118" s="49"/>
      <c r="J118" s="49"/>
      <c r="K118" s="49"/>
      <c r="L118" s="49"/>
    </row>
    <row r="119" spans="1:12" ht="15.6" x14ac:dyDescent="0.3">
      <c r="A119" s="97" t="s">
        <v>59</v>
      </c>
      <c r="B119" s="97"/>
      <c r="C119" s="97"/>
      <c r="D119" s="97"/>
      <c r="E119" s="97"/>
      <c r="F119" s="61"/>
      <c r="G119" s="49"/>
      <c r="H119" s="49"/>
      <c r="I119" s="49"/>
      <c r="J119" s="49"/>
      <c r="K119" s="49"/>
      <c r="L119" s="49"/>
    </row>
    <row r="120" spans="1:12" ht="15.6" x14ac:dyDescent="0.3">
      <c r="A120" s="61">
        <v>1</v>
      </c>
      <c r="B120" s="61">
        <v>1</v>
      </c>
      <c r="C120" s="61">
        <v>1</v>
      </c>
      <c r="D120" s="61">
        <v>915.6</v>
      </c>
      <c r="E120" s="61">
        <f>C120*D120</f>
        <v>915.6</v>
      </c>
      <c r="F120" s="61" t="s">
        <v>60</v>
      </c>
      <c r="G120" s="49"/>
      <c r="H120" s="49"/>
      <c r="I120" s="49"/>
      <c r="J120" s="49"/>
      <c r="K120" s="49"/>
      <c r="L120" s="49"/>
    </row>
    <row r="121" spans="1:12" ht="15.6" x14ac:dyDescent="0.3">
      <c r="A121" s="97" t="s">
        <v>90</v>
      </c>
      <c r="B121" s="97"/>
      <c r="C121" s="97"/>
      <c r="D121" s="97"/>
      <c r="E121" s="97"/>
      <c r="F121" s="61"/>
      <c r="G121" s="49"/>
      <c r="H121" s="49"/>
      <c r="I121" s="49"/>
      <c r="J121" s="49"/>
      <c r="K121" s="49"/>
      <c r="L121" s="49"/>
    </row>
    <row r="122" spans="1:12" ht="15.6" x14ac:dyDescent="0.3">
      <c r="A122" s="61" t="s">
        <v>25</v>
      </c>
      <c r="B122" s="61" t="s">
        <v>26</v>
      </c>
      <c r="C122" s="61" t="s">
        <v>27</v>
      </c>
      <c r="D122" s="61" t="s">
        <v>28</v>
      </c>
      <c r="E122" s="61" t="s">
        <v>29</v>
      </c>
      <c r="F122" s="49"/>
      <c r="G122" s="49"/>
      <c r="H122" s="49"/>
      <c r="I122" s="49"/>
      <c r="J122" s="49"/>
      <c r="K122" s="49"/>
      <c r="L122" s="49"/>
    </row>
    <row r="123" spans="1:12" ht="15.6" x14ac:dyDescent="0.3">
      <c r="A123" s="61">
        <v>1</v>
      </c>
      <c r="B123" s="61">
        <v>0.15</v>
      </c>
      <c r="C123" s="61">
        <v>0.2</v>
      </c>
      <c r="D123" s="61" t="s">
        <v>53</v>
      </c>
      <c r="E123" s="61">
        <f>B123*C123*2400</f>
        <v>72</v>
      </c>
      <c r="F123" s="49"/>
      <c r="G123" s="49"/>
      <c r="H123" s="49"/>
      <c r="I123" s="49"/>
      <c r="J123" s="49"/>
      <c r="K123" s="49"/>
      <c r="L123" s="49"/>
    </row>
    <row r="124" spans="1:12" ht="16.2" thickBot="1" x14ac:dyDescent="0.35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</row>
    <row r="125" spans="1:12" ht="15.6" x14ac:dyDescent="0.3">
      <c r="A125" s="49"/>
      <c r="B125" s="49"/>
      <c r="C125" s="49"/>
      <c r="D125" s="65" t="s">
        <v>33</v>
      </c>
      <c r="E125" s="66">
        <f>E123+E120+E118+E116</f>
        <v>1741.92</v>
      </c>
      <c r="F125" s="49"/>
      <c r="G125" s="49"/>
      <c r="H125" s="49"/>
      <c r="I125" s="49"/>
      <c r="J125" s="49"/>
      <c r="K125" s="49"/>
      <c r="L125" s="49"/>
    </row>
    <row r="126" spans="1:12" ht="16.2" thickBot="1" x14ac:dyDescent="0.35">
      <c r="A126" s="49"/>
      <c r="B126" s="49"/>
      <c r="C126" s="49"/>
      <c r="D126" s="49"/>
      <c r="E126" s="49">
        <v>261.29000000000002</v>
      </c>
      <c r="F126" s="67">
        <v>0.15</v>
      </c>
      <c r="G126" s="49"/>
      <c r="H126" s="49"/>
      <c r="I126" s="49"/>
      <c r="J126" s="49"/>
      <c r="K126" s="49"/>
      <c r="L126" s="49"/>
    </row>
    <row r="127" spans="1:12" ht="15.6" x14ac:dyDescent="0.3">
      <c r="A127" s="49"/>
      <c r="B127" s="49"/>
      <c r="C127" s="49"/>
      <c r="D127" s="65" t="s">
        <v>33</v>
      </c>
      <c r="E127" s="66">
        <f>E125+E126</f>
        <v>2003.21</v>
      </c>
      <c r="F127" s="49"/>
      <c r="G127" s="49"/>
      <c r="H127" s="49"/>
      <c r="I127" s="49"/>
      <c r="J127" s="49"/>
      <c r="K127" s="49"/>
      <c r="L127" s="49"/>
    </row>
    <row r="128" spans="1:12" ht="15.6" x14ac:dyDescent="0.3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</row>
    <row r="129" spans="1:15" ht="15.6" x14ac:dyDescent="0.3">
      <c r="A129" s="49" t="s">
        <v>63</v>
      </c>
      <c r="B129" s="49" t="s">
        <v>61</v>
      </c>
      <c r="C129" s="49" t="s">
        <v>62</v>
      </c>
      <c r="D129" s="49"/>
      <c r="E129" s="68">
        <f>E127/4000</f>
        <v>0.50080250000000004</v>
      </c>
      <c r="F129" s="49" t="s">
        <v>65</v>
      </c>
      <c r="G129" s="49"/>
      <c r="H129" s="49"/>
      <c r="I129" s="49"/>
      <c r="J129" s="49"/>
      <c r="K129" s="49"/>
      <c r="L129" s="49"/>
      <c r="O129" s="2"/>
    </row>
    <row r="130" spans="1:15" ht="15.6" x14ac:dyDescent="0.3">
      <c r="A130" s="49" t="s">
        <v>64</v>
      </c>
      <c r="B130" s="49"/>
      <c r="C130" s="49"/>
      <c r="D130" s="49"/>
      <c r="E130" s="49"/>
      <c r="F130" s="49" t="s">
        <v>65</v>
      </c>
      <c r="G130" s="49"/>
      <c r="H130" s="49"/>
      <c r="I130" s="49"/>
      <c r="J130" s="49"/>
      <c r="K130" s="49"/>
      <c r="L130" s="49"/>
    </row>
    <row r="131" spans="1:15" ht="15.6" x14ac:dyDescent="0.3">
      <c r="A131" s="49" t="s">
        <v>66</v>
      </c>
      <c r="B131" s="49"/>
      <c r="C131" s="49"/>
      <c r="D131" s="49"/>
      <c r="E131" s="49"/>
      <c r="F131" s="49" t="s">
        <v>67</v>
      </c>
      <c r="G131" s="49"/>
      <c r="H131" s="49"/>
      <c r="I131" s="49"/>
      <c r="J131" s="49"/>
      <c r="K131" s="49"/>
      <c r="L131" s="49"/>
    </row>
    <row r="132" spans="1:15" ht="15.6" x14ac:dyDescent="0.3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</row>
    <row r="133" spans="1:15" ht="15.6" x14ac:dyDescent="0.3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</row>
    <row r="134" spans="1:15" ht="15.6" x14ac:dyDescent="0.3">
      <c r="A134" s="104" t="s">
        <v>299</v>
      </c>
      <c r="B134" s="104"/>
      <c r="C134" s="104"/>
      <c r="D134" s="104"/>
      <c r="E134" s="104"/>
      <c r="F134" s="104"/>
      <c r="G134" s="104"/>
      <c r="H134" s="104"/>
      <c r="I134" s="104"/>
      <c r="J134" s="104"/>
      <c r="K134" s="104"/>
      <c r="L134" s="94"/>
    </row>
    <row r="135" spans="1:15" ht="15.6" x14ac:dyDescent="0.3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</row>
    <row r="136" spans="1:15" ht="15.6" x14ac:dyDescent="0.3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</row>
    <row r="137" spans="1:15" ht="15.6" x14ac:dyDescent="0.3">
      <c r="A137" s="49" t="s">
        <v>136</v>
      </c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</row>
    <row r="138" spans="1:15" ht="15.6" x14ac:dyDescent="0.3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</row>
    <row r="139" spans="1:15" ht="15.6" x14ac:dyDescent="0.3">
      <c r="A139" s="49" t="s">
        <v>137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</row>
    <row r="140" spans="1:15" ht="15.6" x14ac:dyDescent="0.3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</row>
    <row r="141" spans="1:15" ht="15.6" x14ac:dyDescent="0.3">
      <c r="A141" s="49" t="s">
        <v>138</v>
      </c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</row>
    <row r="142" spans="1:15" ht="15.6" x14ac:dyDescent="0.3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</row>
    <row r="143" spans="1:15" ht="15.6" x14ac:dyDescent="0.3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</row>
    <row r="144" spans="1:15" ht="15.6" x14ac:dyDescent="0.3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</row>
    <row r="145" spans="1:12" ht="15.6" x14ac:dyDescent="0.3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</row>
    <row r="146" spans="1:12" ht="15.6" x14ac:dyDescent="0.3">
      <c r="A146" s="49"/>
      <c r="B146" s="49"/>
      <c r="C146" s="49"/>
      <c r="D146" s="49"/>
      <c r="E146" s="49" t="s">
        <v>152</v>
      </c>
      <c r="F146" s="49"/>
      <c r="G146" s="49"/>
      <c r="H146" s="49"/>
      <c r="I146" s="49"/>
      <c r="J146" s="49"/>
      <c r="K146" s="49"/>
      <c r="L146" s="49"/>
    </row>
    <row r="147" spans="1:12" ht="15.6" x14ac:dyDescent="0.3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</row>
    <row r="148" spans="1:12" ht="15.6" x14ac:dyDescent="0.3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</row>
    <row r="149" spans="1:12" ht="15.6" x14ac:dyDescent="0.3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</row>
    <row r="150" spans="1:12" ht="15.6" x14ac:dyDescent="0.3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</row>
    <row r="151" spans="1:12" ht="15.6" x14ac:dyDescent="0.3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</row>
    <row r="152" spans="1:12" ht="15.6" x14ac:dyDescent="0.3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</row>
    <row r="153" spans="1:12" ht="15.6" x14ac:dyDescent="0.3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</row>
    <row r="154" spans="1:12" ht="15.6" x14ac:dyDescent="0.3">
      <c r="A154" s="49"/>
      <c r="B154" s="49"/>
      <c r="C154" s="49"/>
      <c r="D154" s="49"/>
      <c r="E154" s="49" t="s">
        <v>142</v>
      </c>
      <c r="F154" s="49"/>
      <c r="G154" s="49"/>
      <c r="H154" s="49"/>
      <c r="I154" s="49"/>
      <c r="J154" s="49"/>
      <c r="K154" s="49"/>
      <c r="L154" s="49"/>
    </row>
    <row r="155" spans="1:12" ht="15.6" x14ac:dyDescent="0.3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</row>
    <row r="156" spans="1:12" ht="15.6" x14ac:dyDescent="0.3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</row>
    <row r="157" spans="1:12" ht="15.6" x14ac:dyDescent="0.3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</row>
    <row r="158" spans="1:12" ht="15.6" x14ac:dyDescent="0.3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</row>
    <row r="159" spans="1:12" ht="15.6" x14ac:dyDescent="0.3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</row>
    <row r="160" spans="1:12" ht="15.6" x14ac:dyDescent="0.3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</row>
    <row r="161" spans="1:12" ht="15.6" x14ac:dyDescent="0.3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</row>
    <row r="162" spans="1:12" ht="15.6" x14ac:dyDescent="0.3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</row>
    <row r="163" spans="1:12" ht="15.6" x14ac:dyDescent="0.3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</row>
    <row r="164" spans="1:12" ht="15.6" x14ac:dyDescent="0.3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</row>
    <row r="165" spans="1:12" ht="15.6" x14ac:dyDescent="0.3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</row>
    <row r="166" spans="1:12" ht="15.6" x14ac:dyDescent="0.3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</row>
    <row r="167" spans="1:12" ht="15.6" x14ac:dyDescent="0.3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</row>
    <row r="168" spans="1:12" ht="15.6" x14ac:dyDescent="0.3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</row>
    <row r="169" spans="1:12" ht="15.6" x14ac:dyDescent="0.3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</row>
    <row r="170" spans="1:12" ht="15.6" x14ac:dyDescent="0.3">
      <c r="A170" s="4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</row>
    <row r="171" spans="1:12" ht="15.6" x14ac:dyDescent="0.3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</row>
    <row r="172" spans="1:12" ht="15.6" x14ac:dyDescent="0.3">
      <c r="A172" s="49"/>
      <c r="B172" s="49"/>
      <c r="C172" s="49"/>
      <c r="D172" s="49"/>
      <c r="E172" s="49" t="s">
        <v>141</v>
      </c>
      <c r="F172" s="49"/>
      <c r="G172" s="49"/>
      <c r="H172" s="49"/>
      <c r="I172" s="49"/>
      <c r="J172" s="49"/>
      <c r="K172" s="49"/>
      <c r="L172" s="49"/>
    </row>
    <row r="173" spans="1:12" ht="15.6" x14ac:dyDescent="0.3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</row>
    <row r="174" spans="1:12" ht="15.6" x14ac:dyDescent="0.3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</row>
    <row r="175" spans="1:12" ht="15.6" x14ac:dyDescent="0.3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</row>
    <row r="176" spans="1:12" ht="15.6" x14ac:dyDescent="0.3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</row>
    <row r="177" spans="1:12" ht="15.6" x14ac:dyDescent="0.3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</row>
    <row r="178" spans="1:12" ht="15.6" x14ac:dyDescent="0.3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</row>
    <row r="179" spans="1:12" ht="15.6" x14ac:dyDescent="0.3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</row>
    <row r="180" spans="1:12" ht="15.6" x14ac:dyDescent="0.3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</row>
    <row r="181" spans="1:12" ht="15.6" x14ac:dyDescent="0.3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</row>
    <row r="182" spans="1:12" ht="15.6" x14ac:dyDescent="0.3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</row>
    <row r="183" spans="1:12" ht="15.6" x14ac:dyDescent="0.3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</row>
    <row r="184" spans="1:12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</row>
    <row r="185" spans="1:12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</row>
    <row r="186" spans="1:12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</row>
    <row r="187" spans="1:12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</row>
    <row r="188" spans="1:12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</row>
    <row r="189" spans="1:12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</row>
    <row r="190" spans="1:12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</row>
    <row r="191" spans="1:12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</row>
    <row r="192" spans="1:12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</row>
    <row r="193" spans="1:12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</row>
    <row r="194" spans="1:12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</row>
    <row r="195" spans="1:12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</row>
    <row r="196" spans="1:12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</row>
    <row r="197" spans="1:12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</row>
    <row r="198" spans="1:12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</row>
    <row r="199" spans="1:12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</row>
    <row r="200" spans="1:12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</row>
    <row r="201" spans="1:12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</row>
    <row r="202" spans="1:12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</row>
    <row r="203" spans="1:12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</row>
    <row r="204" spans="1:12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</row>
    <row r="205" spans="1:12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</row>
    <row r="206" spans="1:12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</row>
    <row r="207" spans="1:12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</row>
    <row r="208" spans="1:12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</row>
    <row r="209" spans="1:12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</row>
    <row r="210" spans="1:12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</row>
    <row r="211" spans="1:12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</row>
    <row r="212" spans="1:12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</row>
  </sheetData>
  <mergeCells count="23">
    <mergeCell ref="A134:K134"/>
    <mergeCell ref="D12:F12"/>
    <mergeCell ref="D13:F13"/>
    <mergeCell ref="A2:I2"/>
    <mergeCell ref="A3:I3"/>
    <mergeCell ref="A4:I4"/>
    <mergeCell ref="A5:I5"/>
    <mergeCell ref="A6:I6"/>
    <mergeCell ref="A62:F63"/>
    <mergeCell ref="A114:E114"/>
    <mergeCell ref="A117:E117"/>
    <mergeCell ref="A119:E119"/>
    <mergeCell ref="A121:E121"/>
    <mergeCell ref="A112:K112"/>
    <mergeCell ref="A1:K1"/>
    <mergeCell ref="A7:I7"/>
    <mergeCell ref="A15:G15"/>
    <mergeCell ref="A30:B30"/>
    <mergeCell ref="A61:K61"/>
    <mergeCell ref="D14:F14"/>
    <mergeCell ref="D10:G10"/>
    <mergeCell ref="D11:F11"/>
    <mergeCell ref="A25:K25"/>
  </mergeCells>
  <hyperlinks>
    <hyperlink ref="J6" r:id="rId1"/>
    <hyperlink ref="K6" r:id="rId2"/>
  </hyperlinks>
  <pageMargins left="0.7" right="0.7" top="0.75" bottom="0.75" header="0.3" footer="0.3"/>
  <pageSetup scale="49" orientation="portrait" r:id="rId3"/>
  <rowBreaks count="2" manualBreakCount="2">
    <brk id="60" max="11" man="1"/>
    <brk id="133" max="11" man="1"/>
  </rowBreaks>
  <colBreaks count="1" manualBreakCount="1">
    <brk id="11" max="182" man="1"/>
  </col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3"/>
  <sheetViews>
    <sheetView view="pageBreakPreview" topLeftCell="A148" zoomScale="60" zoomScaleNormal="100" workbookViewId="0">
      <selection activeCell="H122" sqref="H122"/>
    </sheetView>
  </sheetViews>
  <sheetFormatPr baseColWidth="10" defaultRowHeight="14.4" x14ac:dyDescent="0.3"/>
  <cols>
    <col min="2" max="2" width="13.5546875" customWidth="1"/>
    <col min="4" max="4" width="15.109375" customWidth="1"/>
    <col min="5" max="5" width="16.21875" customWidth="1"/>
    <col min="6" max="6" width="15.6640625" customWidth="1"/>
    <col min="7" max="7" width="23.21875" customWidth="1"/>
    <col min="8" max="8" width="13.88671875" customWidth="1"/>
    <col min="9" max="9" width="14.33203125" customWidth="1"/>
    <col min="10" max="10" width="24.5546875" customWidth="1"/>
    <col min="11" max="11" width="19.109375" customWidth="1"/>
  </cols>
  <sheetData>
    <row r="1" spans="1:12" ht="59.4" customHeight="1" x14ac:dyDescent="0.35">
      <c r="A1" s="105" t="s">
        <v>158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2" ht="15.6" x14ac:dyDescent="0.3">
      <c r="A2" s="97" t="s">
        <v>149</v>
      </c>
      <c r="B2" s="97"/>
      <c r="C2" s="97"/>
      <c r="D2" s="97"/>
      <c r="E2" s="97"/>
      <c r="F2" s="97"/>
      <c r="G2" s="97"/>
      <c r="H2" s="97"/>
      <c r="I2" s="97"/>
      <c r="J2" s="49"/>
      <c r="K2" s="49"/>
    </row>
    <row r="3" spans="1:12" ht="15.6" x14ac:dyDescent="0.3">
      <c r="A3" s="99" t="s">
        <v>147</v>
      </c>
      <c r="B3" s="99"/>
      <c r="C3" s="99"/>
      <c r="D3" s="99"/>
      <c r="E3" s="99"/>
      <c r="F3" s="99"/>
      <c r="G3" s="99"/>
      <c r="H3" s="99"/>
      <c r="I3" s="99"/>
      <c r="J3" s="49"/>
      <c r="K3" s="49"/>
    </row>
    <row r="4" spans="1:12" ht="40.799999999999997" customHeight="1" x14ac:dyDescent="0.3">
      <c r="A4" s="98" t="s">
        <v>277</v>
      </c>
      <c r="B4" s="98"/>
      <c r="C4" s="98"/>
      <c r="D4" s="98"/>
      <c r="E4" s="98"/>
      <c r="F4" s="98"/>
      <c r="G4" s="98"/>
      <c r="H4" s="98"/>
      <c r="I4" s="98"/>
      <c r="J4" s="49"/>
      <c r="K4" s="49"/>
    </row>
    <row r="5" spans="1:12" ht="29.4" customHeight="1" x14ac:dyDescent="0.3">
      <c r="A5" s="98" t="s">
        <v>148</v>
      </c>
      <c r="B5" s="98"/>
      <c r="C5" s="98"/>
      <c r="D5" s="98"/>
      <c r="E5" s="98"/>
      <c r="F5" s="98"/>
      <c r="G5" s="98"/>
      <c r="H5" s="98"/>
      <c r="I5" s="98"/>
      <c r="J5" s="49"/>
      <c r="K5" s="49"/>
    </row>
    <row r="6" spans="1:12" ht="15.6" x14ac:dyDescent="0.3">
      <c r="A6" s="98" t="s">
        <v>156</v>
      </c>
      <c r="B6" s="98"/>
      <c r="C6" s="98"/>
      <c r="D6" s="98"/>
      <c r="E6" s="98"/>
      <c r="F6" s="98"/>
      <c r="G6" s="98"/>
      <c r="H6" s="98"/>
      <c r="I6" s="98"/>
      <c r="J6" s="50" t="s">
        <v>154</v>
      </c>
      <c r="K6" s="50" t="s">
        <v>155</v>
      </c>
      <c r="L6" s="1"/>
    </row>
    <row r="7" spans="1:12" ht="15.6" x14ac:dyDescent="0.3">
      <c r="A7" s="98" t="s">
        <v>279</v>
      </c>
      <c r="B7" s="98"/>
      <c r="C7" s="98"/>
      <c r="D7" s="98"/>
      <c r="E7" s="98"/>
      <c r="F7" s="98"/>
      <c r="G7" s="98"/>
      <c r="H7" s="98"/>
      <c r="I7" s="98"/>
      <c r="J7" s="49"/>
      <c r="K7" s="49"/>
    </row>
    <row r="8" spans="1:12" ht="15.6" x14ac:dyDescent="0.3">
      <c r="A8" s="98"/>
      <c r="B8" s="98"/>
      <c r="C8" s="98"/>
      <c r="D8" s="98"/>
      <c r="E8" s="98"/>
      <c r="F8" s="98"/>
      <c r="G8" s="98"/>
      <c r="H8" s="98"/>
      <c r="I8" s="98"/>
      <c r="J8" s="49"/>
      <c r="K8" s="49"/>
    </row>
    <row r="9" spans="1:12" ht="15.6" x14ac:dyDescent="0.3">
      <c r="A9" s="98"/>
      <c r="B9" s="98"/>
      <c r="C9" s="98"/>
      <c r="D9" s="98"/>
      <c r="E9" s="98"/>
      <c r="F9" s="98"/>
      <c r="G9" s="98"/>
      <c r="H9" s="98"/>
      <c r="I9" s="98"/>
      <c r="J9" s="49"/>
      <c r="K9" s="49"/>
    </row>
    <row r="10" spans="1:12" ht="36.6" customHeight="1" x14ac:dyDescent="0.3">
      <c r="A10" s="98"/>
      <c r="B10" s="98"/>
      <c r="C10" s="98"/>
      <c r="D10" s="98"/>
      <c r="E10" s="98"/>
      <c r="F10" s="98"/>
      <c r="G10" s="98"/>
      <c r="H10" s="98"/>
      <c r="I10" s="98"/>
      <c r="J10" s="49"/>
      <c r="K10" s="49"/>
    </row>
    <row r="11" spans="1:12" ht="20.399999999999999" customHeight="1" x14ac:dyDescent="0.3">
      <c r="A11" s="98"/>
      <c r="B11" s="98"/>
      <c r="C11" s="98"/>
      <c r="D11" s="98"/>
      <c r="E11" s="98"/>
      <c r="F11" s="98"/>
      <c r="G11" s="98"/>
      <c r="H11" s="98"/>
      <c r="I11" s="98"/>
      <c r="J11" s="49"/>
      <c r="K11" s="49"/>
    </row>
    <row r="12" spans="1:12" ht="15.6" x14ac:dyDescent="0.3">
      <c r="A12" s="100" t="s">
        <v>75</v>
      </c>
      <c r="B12" s="100"/>
      <c r="C12" s="100"/>
      <c r="D12" s="100"/>
      <c r="E12" s="49"/>
      <c r="F12" s="49"/>
      <c r="G12" s="54"/>
      <c r="H12" s="49"/>
      <c r="I12" s="49"/>
      <c r="J12" s="49"/>
      <c r="K12" s="49"/>
    </row>
    <row r="13" spans="1:12" ht="15.6" x14ac:dyDescent="0.3">
      <c r="A13" s="101" t="s">
        <v>9</v>
      </c>
      <c r="B13" s="103"/>
      <c r="C13" s="91"/>
      <c r="D13" s="52" t="s">
        <v>76</v>
      </c>
      <c r="E13" s="49"/>
      <c r="F13" s="49"/>
      <c r="G13" s="92"/>
      <c r="H13" s="49"/>
      <c r="I13" s="49"/>
      <c r="J13" s="49"/>
      <c r="K13" s="49"/>
    </row>
    <row r="14" spans="1:12" ht="15.6" x14ac:dyDescent="0.3">
      <c r="A14" s="101" t="s">
        <v>77</v>
      </c>
      <c r="B14" s="103"/>
      <c r="C14" s="91"/>
      <c r="D14" s="52" t="s">
        <v>78</v>
      </c>
      <c r="E14" s="49"/>
      <c r="F14" s="49"/>
      <c r="G14" s="49"/>
      <c r="H14" s="49"/>
      <c r="I14" s="49"/>
      <c r="J14" s="49"/>
      <c r="K14" s="49"/>
    </row>
    <row r="15" spans="1:12" ht="15.6" x14ac:dyDescent="0.3">
      <c r="A15" s="101" t="s">
        <v>80</v>
      </c>
      <c r="B15" s="103"/>
      <c r="C15" s="91"/>
      <c r="D15" s="52" t="s">
        <v>79</v>
      </c>
      <c r="E15" s="49"/>
      <c r="F15" s="49"/>
      <c r="G15" s="49"/>
      <c r="H15" s="49"/>
      <c r="I15" s="49"/>
      <c r="J15" s="49"/>
      <c r="K15" s="49"/>
    </row>
    <row r="16" spans="1:12" ht="15.6" x14ac:dyDescent="0.3">
      <c r="A16" s="101" t="s">
        <v>134</v>
      </c>
      <c r="B16" s="103"/>
      <c r="C16" s="91"/>
      <c r="D16" s="53" t="s">
        <v>135</v>
      </c>
      <c r="E16" s="49"/>
      <c r="F16" s="49"/>
      <c r="G16" s="49"/>
      <c r="H16" s="49"/>
      <c r="I16" s="49"/>
      <c r="J16" s="49"/>
      <c r="K16" s="49"/>
    </row>
    <row r="17" spans="1:11" ht="15.6" x14ac:dyDescent="0.3">
      <c r="A17" s="100" t="s">
        <v>85</v>
      </c>
      <c r="B17" s="100"/>
      <c r="C17" s="100"/>
      <c r="D17" s="100"/>
      <c r="E17" s="100"/>
      <c r="F17" s="100"/>
      <c r="G17" s="100"/>
      <c r="H17" s="49"/>
      <c r="I17" s="49"/>
      <c r="J17" s="49"/>
      <c r="K17" s="49"/>
    </row>
    <row r="18" spans="1:11" ht="39.6" customHeight="1" x14ac:dyDescent="0.3">
      <c r="A18" s="83" t="s">
        <v>0</v>
      </c>
      <c r="B18" s="83" t="s">
        <v>1</v>
      </c>
      <c r="C18" s="83" t="s">
        <v>2</v>
      </c>
      <c r="D18" s="83" t="s">
        <v>3</v>
      </c>
      <c r="E18" s="83" t="s">
        <v>4</v>
      </c>
      <c r="F18" s="84" t="s">
        <v>83</v>
      </c>
      <c r="G18" s="83" t="s">
        <v>84</v>
      </c>
      <c r="H18" s="49"/>
      <c r="I18" s="49"/>
      <c r="J18" s="49"/>
      <c r="K18" s="49"/>
    </row>
    <row r="19" spans="1:11" ht="60" x14ac:dyDescent="0.3">
      <c r="A19" s="83" t="s">
        <v>34</v>
      </c>
      <c r="B19" s="83">
        <v>3.64</v>
      </c>
      <c r="C19" s="83">
        <v>3.52</v>
      </c>
      <c r="D19" s="85">
        <f>B19/C19</f>
        <v>1.0340909090909092</v>
      </c>
      <c r="E19" s="83" t="s">
        <v>6</v>
      </c>
      <c r="F19" s="86" t="s">
        <v>121</v>
      </c>
      <c r="G19" s="86" t="s">
        <v>143</v>
      </c>
      <c r="H19" s="49"/>
      <c r="I19" s="49"/>
      <c r="J19" s="49"/>
      <c r="K19" s="49"/>
    </row>
    <row r="20" spans="1:11" ht="42" customHeight="1" x14ac:dyDescent="0.3">
      <c r="A20" s="83" t="s">
        <v>47</v>
      </c>
      <c r="B20" s="83">
        <v>3.64</v>
      </c>
      <c r="C20" s="83">
        <v>1.2</v>
      </c>
      <c r="D20" s="85">
        <f t="shared" ref="D20:D21" si="0">B20/C20</f>
        <v>3.0333333333333337</v>
      </c>
      <c r="E20" s="83" t="s">
        <v>117</v>
      </c>
      <c r="F20" s="86" t="s">
        <v>118</v>
      </c>
      <c r="G20" s="86" t="s">
        <v>144</v>
      </c>
      <c r="H20" s="49"/>
      <c r="I20" s="49"/>
      <c r="J20" s="49"/>
      <c r="K20" s="49"/>
    </row>
    <row r="21" spans="1:11" ht="60" x14ac:dyDescent="0.3">
      <c r="A21" s="83" t="s">
        <v>40</v>
      </c>
      <c r="B21" s="83">
        <v>3.64</v>
      </c>
      <c r="C21" s="83">
        <v>3.52</v>
      </c>
      <c r="D21" s="85">
        <f t="shared" si="0"/>
        <v>1.0340909090909092</v>
      </c>
      <c r="E21" s="83" t="s">
        <v>6</v>
      </c>
      <c r="F21" s="86" t="s">
        <v>121</v>
      </c>
      <c r="G21" s="86" t="s">
        <v>143</v>
      </c>
      <c r="H21" s="49"/>
      <c r="I21" s="49"/>
      <c r="J21" s="49"/>
      <c r="K21" s="49"/>
    </row>
    <row r="22" spans="1:11" ht="15.6" x14ac:dyDescent="0.3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</row>
    <row r="23" spans="1:11" ht="15.6" x14ac:dyDescent="0.3">
      <c r="A23" s="104" t="s">
        <v>303</v>
      </c>
      <c r="B23" s="104"/>
      <c r="C23" s="104"/>
      <c r="D23" s="104"/>
      <c r="E23" s="104"/>
      <c r="F23" s="104"/>
      <c r="G23" s="104"/>
      <c r="H23" s="104"/>
      <c r="I23" s="104"/>
      <c r="J23" s="104"/>
      <c r="K23" s="104"/>
    </row>
    <row r="24" spans="1:11" ht="15.6" x14ac:dyDescent="0.3">
      <c r="A24" s="97" t="s">
        <v>8</v>
      </c>
      <c r="B24" s="97"/>
      <c r="C24" s="97"/>
      <c r="D24" s="97"/>
      <c r="E24" s="97"/>
      <c r="F24" s="97"/>
      <c r="G24" s="97"/>
      <c r="H24" s="49"/>
      <c r="I24" s="49"/>
      <c r="J24" s="49"/>
      <c r="K24" s="49"/>
    </row>
    <row r="25" spans="1:11" ht="15.6" x14ac:dyDescent="0.3">
      <c r="A25" s="97"/>
      <c r="B25" s="97"/>
      <c r="C25" s="97"/>
      <c r="D25" s="97"/>
      <c r="E25" s="97"/>
      <c r="F25" s="97"/>
      <c r="G25" s="97"/>
      <c r="H25" s="49"/>
      <c r="I25" s="49"/>
      <c r="J25" s="49"/>
      <c r="K25" s="49"/>
    </row>
    <row r="26" spans="1:11" ht="15.6" x14ac:dyDescent="0.3">
      <c r="A26" s="49"/>
      <c r="B26" s="49"/>
      <c r="C26" s="49" t="s">
        <v>11</v>
      </c>
      <c r="D26" s="49" t="s">
        <v>12</v>
      </c>
      <c r="E26" s="49" t="s">
        <v>13</v>
      </c>
      <c r="F26" s="49" t="s">
        <v>14</v>
      </c>
      <c r="G26" s="49" t="s">
        <v>16</v>
      </c>
      <c r="H26" s="49"/>
      <c r="I26" s="49"/>
      <c r="J26" s="49"/>
      <c r="K26" s="49"/>
    </row>
    <row r="27" spans="1:11" ht="15.6" x14ac:dyDescent="0.3">
      <c r="A27" s="49" t="s">
        <v>9</v>
      </c>
      <c r="B27" s="49"/>
      <c r="C27" s="49">
        <v>1</v>
      </c>
      <c r="D27" s="49">
        <v>1</v>
      </c>
      <c r="E27" s="49">
        <v>0.1</v>
      </c>
      <c r="F27" s="49">
        <v>2400</v>
      </c>
      <c r="G27" s="49">
        <f>C27*D27*E27*F27</f>
        <v>240</v>
      </c>
      <c r="H27" s="49"/>
      <c r="I27" s="49"/>
      <c r="J27" s="49"/>
      <c r="K27" s="49"/>
    </row>
    <row r="28" spans="1:11" ht="15.6" x14ac:dyDescent="0.3">
      <c r="A28" s="49" t="s">
        <v>10</v>
      </c>
      <c r="B28" s="49"/>
      <c r="C28" s="49">
        <v>1</v>
      </c>
      <c r="D28" s="49">
        <v>1</v>
      </c>
      <c r="E28" s="49">
        <v>0.02</v>
      </c>
      <c r="F28" s="49">
        <v>2100</v>
      </c>
      <c r="G28" s="49">
        <f>C28*D28*E28*F28</f>
        <v>42</v>
      </c>
      <c r="H28" s="49"/>
      <c r="I28" s="49"/>
      <c r="J28" s="49"/>
      <c r="K28" s="49"/>
    </row>
    <row r="29" spans="1:11" ht="16.2" thickBot="1" x14ac:dyDescent="0.35">
      <c r="A29" s="49"/>
      <c r="B29" s="49"/>
      <c r="C29" s="49"/>
      <c r="D29" s="49"/>
      <c r="E29" s="49"/>
      <c r="F29" s="49" t="s">
        <v>15</v>
      </c>
      <c r="G29" s="60">
        <v>100</v>
      </c>
      <c r="H29" s="49"/>
      <c r="I29" s="49"/>
      <c r="J29" s="49"/>
      <c r="K29" s="49"/>
    </row>
    <row r="30" spans="1:11" ht="15.6" x14ac:dyDescent="0.3">
      <c r="A30" s="49"/>
      <c r="B30" s="49"/>
      <c r="C30" s="49"/>
      <c r="D30" s="49"/>
      <c r="E30" s="49"/>
      <c r="F30" s="49" t="s">
        <v>17</v>
      </c>
      <c r="G30" s="49">
        <f>SUM(G27:G29)</f>
        <v>382</v>
      </c>
      <c r="H30" s="49"/>
      <c r="I30" s="49"/>
      <c r="J30" s="49"/>
      <c r="K30" s="49"/>
    </row>
    <row r="31" spans="1:11" ht="15.6" x14ac:dyDescent="0.3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</row>
    <row r="32" spans="1:11" ht="15.6" x14ac:dyDescent="0.3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</row>
    <row r="33" spans="1:11" ht="15.6" x14ac:dyDescent="0.3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</row>
    <row r="34" spans="1:11" ht="15.6" x14ac:dyDescent="0.3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</row>
    <row r="35" spans="1:11" ht="15.6" x14ac:dyDescent="0.3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</row>
    <row r="36" spans="1:11" ht="15.6" x14ac:dyDescent="0.3">
      <c r="A36" s="49" t="s">
        <v>18</v>
      </c>
      <c r="B36" s="49"/>
      <c r="C36" s="49"/>
      <c r="D36" s="49"/>
      <c r="E36" s="49"/>
      <c r="F36" s="49"/>
      <c r="G36" s="49"/>
      <c r="H36" s="49"/>
      <c r="I36" s="49"/>
      <c r="J36" s="49"/>
      <c r="K36" s="49"/>
    </row>
    <row r="37" spans="1:11" ht="15.6" x14ac:dyDescent="0.3">
      <c r="A37" s="49"/>
      <c r="B37" s="49"/>
      <c r="C37" s="49">
        <v>298</v>
      </c>
      <c r="D37" s="49"/>
      <c r="E37" s="49"/>
      <c r="F37" s="49"/>
      <c r="G37" s="49"/>
      <c r="H37" s="49"/>
      <c r="I37" s="49"/>
      <c r="J37" s="49"/>
      <c r="K37" s="49"/>
    </row>
    <row r="38" spans="1:11" ht="15.6" x14ac:dyDescent="0.3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</row>
    <row r="39" spans="1:11" ht="15.6" x14ac:dyDescent="0.3">
      <c r="A39" s="49"/>
      <c r="B39" s="49"/>
      <c r="C39" s="49">
        <v>314</v>
      </c>
      <c r="D39" s="49"/>
      <c r="E39" s="49"/>
      <c r="F39" s="49"/>
      <c r="G39" s="49"/>
      <c r="H39" s="49"/>
      <c r="I39" s="49"/>
      <c r="J39" s="49"/>
      <c r="K39" s="49"/>
    </row>
    <row r="40" spans="1:11" ht="15.6" x14ac:dyDescent="0.3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</row>
    <row r="41" spans="1:11" ht="15.6" x14ac:dyDescent="0.3">
      <c r="A41" s="49" t="s">
        <v>19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6" x14ac:dyDescent="0.3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</row>
    <row r="43" spans="1:11" ht="15.6" x14ac:dyDescent="0.3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</row>
    <row r="44" spans="1:11" ht="15.6" x14ac:dyDescent="0.3">
      <c r="A44" s="49" t="s">
        <v>20</v>
      </c>
      <c r="B44" s="49"/>
      <c r="C44" s="49"/>
      <c r="D44" s="49"/>
      <c r="E44" s="49"/>
      <c r="F44" s="49"/>
      <c r="G44" s="49"/>
      <c r="H44" s="49"/>
      <c r="I44" s="49"/>
      <c r="J44" s="49"/>
      <c r="K44" s="49"/>
    </row>
    <row r="45" spans="1:11" ht="15.6" x14ac:dyDescent="0.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</row>
    <row r="46" spans="1:11" ht="15.6" x14ac:dyDescent="0.3">
      <c r="A46" s="49" t="s">
        <v>23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</row>
    <row r="47" spans="1:11" ht="15.6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</row>
    <row r="48" spans="1:11" ht="15.6" x14ac:dyDescent="0.3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</row>
    <row r="49" spans="1:11" ht="15.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</row>
    <row r="50" spans="1:11" ht="15.6" x14ac:dyDescent="0.3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</row>
    <row r="51" spans="1:11" ht="15.6" x14ac:dyDescent="0.3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</row>
    <row r="52" spans="1:11" ht="15.6" x14ac:dyDescent="0.3">
      <c r="A52" s="49" t="s">
        <v>21</v>
      </c>
      <c r="B52" s="49"/>
      <c r="C52" s="49" t="s">
        <v>22</v>
      </c>
      <c r="D52" s="49"/>
      <c r="E52" s="49"/>
      <c r="F52" s="49"/>
      <c r="G52" s="49"/>
      <c r="H52" s="49"/>
      <c r="I52" s="49"/>
      <c r="J52" s="49"/>
      <c r="K52" s="49"/>
    </row>
    <row r="53" spans="1:11" ht="15.6" x14ac:dyDescent="0.3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</row>
    <row r="54" spans="1:11" ht="15.6" x14ac:dyDescent="0.3">
      <c r="A54" s="49"/>
      <c r="B54" s="49"/>
      <c r="C54" s="49"/>
      <c r="D54" s="49"/>
      <c r="E54" s="49">
        <v>17</v>
      </c>
      <c r="F54" s="49"/>
      <c r="G54" s="49"/>
      <c r="H54" s="49"/>
      <c r="I54" s="49"/>
      <c r="J54" s="49"/>
      <c r="K54" s="70"/>
    </row>
    <row r="55" spans="1:11" ht="15.6" x14ac:dyDescent="0.3">
      <c r="A55" s="49"/>
      <c r="B55" s="49"/>
      <c r="C55" s="49"/>
      <c r="D55" s="49"/>
      <c r="E55" s="49"/>
      <c r="F55" s="49"/>
      <c r="G55" s="49"/>
      <c r="H55" s="49"/>
      <c r="I55" s="49"/>
      <c r="J55" s="49"/>
      <c r="K55" s="49"/>
    </row>
    <row r="56" spans="1:11" ht="15.6" x14ac:dyDescent="0.3">
      <c r="A56" s="49"/>
      <c r="B56" s="49"/>
      <c r="C56" s="49"/>
      <c r="D56" s="49"/>
      <c r="E56" s="49">
        <v>17</v>
      </c>
      <c r="F56" s="49"/>
      <c r="G56" s="49"/>
      <c r="H56" s="49"/>
      <c r="I56" s="49"/>
      <c r="J56" s="49"/>
      <c r="K56" s="49"/>
    </row>
    <row r="57" spans="1:11" ht="15.6" x14ac:dyDescent="0.3">
      <c r="A57" s="49"/>
      <c r="B57" s="49"/>
      <c r="C57" s="49"/>
      <c r="D57" s="49"/>
      <c r="E57" s="49"/>
      <c r="F57" s="49"/>
      <c r="G57" s="49"/>
      <c r="H57" s="49"/>
      <c r="I57" s="49"/>
      <c r="J57" s="49"/>
      <c r="K57" s="49"/>
    </row>
    <row r="58" spans="1:11" ht="15.6" x14ac:dyDescent="0.3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</row>
    <row r="59" spans="1:11" ht="15.6" x14ac:dyDescent="0.3">
      <c r="A59" s="104" t="s">
        <v>304</v>
      </c>
      <c r="B59" s="104"/>
      <c r="C59" s="104"/>
      <c r="D59" s="104"/>
      <c r="E59" s="104"/>
      <c r="F59" s="104"/>
      <c r="G59" s="104"/>
      <c r="H59" s="104"/>
      <c r="I59" s="104"/>
      <c r="J59" s="104"/>
      <c r="K59" s="104"/>
    </row>
    <row r="60" spans="1:11" ht="15.6" x14ac:dyDescent="0.3">
      <c r="A60" s="49"/>
      <c r="B60" s="49"/>
      <c r="C60" s="49"/>
      <c r="D60" s="49"/>
      <c r="E60" s="49"/>
      <c r="F60" s="49"/>
      <c r="G60" s="49"/>
      <c r="H60" s="49"/>
      <c r="I60" s="49"/>
      <c r="J60" s="49"/>
      <c r="K60" s="49"/>
    </row>
    <row r="61" spans="1:11" ht="15.6" x14ac:dyDescent="0.3">
      <c r="A61" s="97" t="s">
        <v>24</v>
      </c>
      <c r="B61" s="97"/>
      <c r="C61" s="97"/>
      <c r="D61" s="97"/>
      <c r="E61" s="97"/>
      <c r="F61" s="97"/>
      <c r="G61" s="49"/>
      <c r="H61" s="49"/>
      <c r="I61" s="49"/>
      <c r="J61" s="49"/>
      <c r="K61" s="49"/>
    </row>
    <row r="62" spans="1:11" ht="15.6" x14ac:dyDescent="0.3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</row>
    <row r="63" spans="1:11" ht="15.6" x14ac:dyDescent="0.3">
      <c r="A63" s="61" t="s">
        <v>25</v>
      </c>
      <c r="B63" s="61" t="s">
        <v>26</v>
      </c>
      <c r="C63" s="61" t="s">
        <v>27</v>
      </c>
      <c r="D63" s="61" t="s">
        <v>28</v>
      </c>
      <c r="E63" s="61"/>
      <c r="F63" s="61" t="s">
        <v>29</v>
      </c>
      <c r="G63" s="49"/>
      <c r="H63" s="49"/>
      <c r="I63" s="49"/>
      <c r="J63" s="49"/>
      <c r="K63" s="49"/>
    </row>
    <row r="64" spans="1:11" ht="15.6" x14ac:dyDescent="0.3">
      <c r="A64" s="61">
        <v>1</v>
      </c>
      <c r="B64" s="61">
        <v>0.14000000000000001</v>
      </c>
      <c r="C64" s="61">
        <v>2.7</v>
      </c>
      <c r="D64" s="61" t="s">
        <v>30</v>
      </c>
      <c r="E64" s="61"/>
      <c r="F64" s="61">
        <v>831.6</v>
      </c>
      <c r="G64" s="49"/>
      <c r="H64" s="49"/>
      <c r="I64" s="49"/>
      <c r="J64" s="49"/>
      <c r="K64" s="49"/>
    </row>
    <row r="65" spans="1:11" ht="16.2" thickBot="1" x14ac:dyDescent="0.35">
      <c r="A65" s="61">
        <v>1</v>
      </c>
      <c r="B65" s="61">
        <v>1</v>
      </c>
      <c r="C65" s="61">
        <v>0.02</v>
      </c>
      <c r="D65" s="61" t="s">
        <v>31</v>
      </c>
      <c r="E65" s="61" t="s">
        <v>32</v>
      </c>
      <c r="F65" s="61">
        <v>84</v>
      </c>
      <c r="G65" s="49"/>
      <c r="H65" s="49"/>
      <c r="I65" s="49"/>
      <c r="J65" s="49"/>
      <c r="K65" s="49"/>
    </row>
    <row r="66" spans="1:11" ht="15.6" x14ac:dyDescent="0.3">
      <c r="A66" s="49"/>
      <c r="B66" s="49"/>
      <c r="C66" s="49"/>
      <c r="D66" s="49"/>
      <c r="E66" s="61" t="s">
        <v>33</v>
      </c>
      <c r="F66" s="62">
        <f>F64+F65</f>
        <v>915.6</v>
      </c>
      <c r="G66" s="49"/>
      <c r="H66" s="49"/>
      <c r="I66" s="49"/>
      <c r="J66" s="49"/>
      <c r="K66" s="49"/>
    </row>
    <row r="67" spans="1:11" ht="15.6" x14ac:dyDescent="0.3">
      <c r="A67" s="49"/>
      <c r="B67" s="49"/>
      <c r="C67" s="49"/>
      <c r="D67" s="49"/>
      <c r="E67" s="49"/>
      <c r="F67" s="49"/>
      <c r="G67" s="49"/>
      <c r="H67" s="49"/>
      <c r="I67" s="49"/>
      <c r="J67" s="49"/>
      <c r="K67" s="49"/>
    </row>
    <row r="68" spans="1:11" ht="15.6" x14ac:dyDescent="0.3">
      <c r="A68" s="61" t="s">
        <v>37</v>
      </c>
      <c r="B68" s="61">
        <v>2444.8000000000002</v>
      </c>
      <c r="C68" s="61"/>
      <c r="D68" s="61"/>
      <c r="E68" s="49"/>
      <c r="F68" s="49"/>
      <c r="G68" s="49"/>
      <c r="H68" s="49"/>
      <c r="I68" s="49"/>
      <c r="J68" s="49"/>
      <c r="K68" s="49"/>
    </row>
    <row r="69" spans="1:11" ht="15.6" x14ac:dyDescent="0.3">
      <c r="A69" s="61" t="s">
        <v>41</v>
      </c>
      <c r="B69" s="61">
        <v>3332.78</v>
      </c>
      <c r="C69" s="61"/>
      <c r="D69" s="61"/>
      <c r="E69" s="61" t="s">
        <v>34</v>
      </c>
      <c r="F69" s="61">
        <f>B70/2</f>
        <v>2888.79</v>
      </c>
      <c r="G69" s="49"/>
      <c r="H69" s="49"/>
      <c r="I69" s="49"/>
      <c r="J69" s="49"/>
      <c r="K69" s="49"/>
    </row>
    <row r="70" spans="1:11" ht="15.6" x14ac:dyDescent="0.3">
      <c r="A70" s="61" t="s">
        <v>16</v>
      </c>
      <c r="B70" s="55">
        <f>B68+B69</f>
        <v>5777.58</v>
      </c>
      <c r="C70" s="49"/>
      <c r="D70" s="49"/>
      <c r="E70" s="61"/>
      <c r="F70" s="61"/>
      <c r="G70" s="49"/>
      <c r="H70" s="49"/>
      <c r="I70" s="49"/>
      <c r="J70" s="49"/>
      <c r="K70" s="49"/>
    </row>
    <row r="71" spans="1:11" ht="15.6" x14ac:dyDescent="0.3">
      <c r="A71" s="49"/>
      <c r="B71" s="49"/>
      <c r="C71" s="49"/>
      <c r="D71" s="49"/>
      <c r="E71" s="61"/>
      <c r="F71" s="61"/>
      <c r="G71" s="49"/>
      <c r="H71" s="49"/>
      <c r="I71" s="49"/>
      <c r="J71" s="49"/>
      <c r="K71" s="49"/>
    </row>
    <row r="72" spans="1:11" ht="15.6" x14ac:dyDescent="0.3">
      <c r="A72" s="61"/>
      <c r="B72" s="61"/>
      <c r="C72" s="61"/>
      <c r="D72" s="61"/>
      <c r="E72" s="61"/>
      <c r="F72" s="61"/>
      <c r="G72" s="49"/>
      <c r="H72" s="49" t="s">
        <v>68</v>
      </c>
      <c r="I72" s="49"/>
      <c r="J72" s="49"/>
      <c r="K72" s="49"/>
    </row>
    <row r="73" spans="1:11" ht="15.6" x14ac:dyDescent="0.3">
      <c r="A73" s="61" t="s">
        <v>39</v>
      </c>
      <c r="B73" s="61">
        <v>2444.8000000000002</v>
      </c>
      <c r="C73" s="49"/>
      <c r="D73" s="49"/>
      <c r="E73" s="61" t="s">
        <v>47</v>
      </c>
      <c r="F73" s="61">
        <f>B75/2</f>
        <v>2888.79</v>
      </c>
      <c r="G73" s="49"/>
      <c r="H73" s="49"/>
      <c r="I73" s="49"/>
      <c r="J73" s="49"/>
      <c r="K73" s="49"/>
    </row>
    <row r="74" spans="1:11" ht="15.6" x14ac:dyDescent="0.3">
      <c r="A74" s="61" t="s">
        <v>41</v>
      </c>
      <c r="B74" s="61">
        <v>3332.78</v>
      </c>
      <c r="C74" s="49"/>
      <c r="D74" s="49"/>
      <c r="E74" s="61"/>
      <c r="F74" s="61"/>
      <c r="G74" s="49"/>
      <c r="H74" s="49" t="s">
        <v>69</v>
      </c>
      <c r="I74" s="49" t="s">
        <v>71</v>
      </c>
      <c r="J74" s="49" t="s">
        <v>70</v>
      </c>
      <c r="K74" s="49"/>
    </row>
    <row r="75" spans="1:11" ht="15.6" x14ac:dyDescent="0.3">
      <c r="A75" s="61" t="s">
        <v>16</v>
      </c>
      <c r="B75" s="55">
        <f>B73+B74</f>
        <v>5777.58</v>
      </c>
      <c r="C75" s="49"/>
      <c r="D75" s="49"/>
      <c r="E75" s="61"/>
      <c r="F75" s="61"/>
      <c r="G75" s="49"/>
      <c r="H75" s="49"/>
      <c r="I75" s="49"/>
      <c r="J75" s="49"/>
      <c r="K75" s="49"/>
    </row>
    <row r="76" spans="1:11" ht="15.6" x14ac:dyDescent="0.3">
      <c r="A76" s="49"/>
      <c r="B76" s="61"/>
      <c r="C76" s="61"/>
      <c r="D76" s="61"/>
      <c r="E76" s="61"/>
      <c r="F76" s="61"/>
      <c r="G76" s="49"/>
      <c r="H76" s="49"/>
      <c r="I76" s="49"/>
      <c r="J76" s="49"/>
      <c r="K76" s="49"/>
    </row>
    <row r="77" spans="1:11" ht="15.6" x14ac:dyDescent="0.3">
      <c r="A77" s="61" t="s">
        <v>43</v>
      </c>
      <c r="B77" s="61">
        <v>9712.5300000000007</v>
      </c>
      <c r="C77" s="49"/>
      <c r="D77" s="49"/>
      <c r="E77" s="61"/>
      <c r="F77" s="61"/>
      <c r="G77" s="49"/>
      <c r="H77" s="49"/>
      <c r="I77" s="49"/>
      <c r="J77" s="49"/>
      <c r="K77" s="49"/>
    </row>
    <row r="78" spans="1:11" ht="15.6" x14ac:dyDescent="0.3">
      <c r="A78" s="61" t="s">
        <v>41</v>
      </c>
      <c r="B78" s="61">
        <v>3332.78</v>
      </c>
      <c r="C78" s="49"/>
      <c r="D78" s="49"/>
      <c r="E78" s="61" t="s">
        <v>40</v>
      </c>
      <c r="F78" s="61">
        <f t="shared" ref="F78" si="1">B79/2</f>
        <v>6522.6550000000007</v>
      </c>
      <c r="G78" s="49"/>
      <c r="H78" s="49"/>
      <c r="I78" s="49"/>
      <c r="J78" s="49"/>
      <c r="K78" s="49"/>
    </row>
    <row r="79" spans="1:11" ht="15.6" x14ac:dyDescent="0.3">
      <c r="A79" s="61" t="s">
        <v>16</v>
      </c>
      <c r="B79" s="78">
        <f>SUM(B76:B78)</f>
        <v>13045.310000000001</v>
      </c>
      <c r="C79" s="49"/>
      <c r="D79" s="49"/>
      <c r="E79" s="61"/>
      <c r="F79" s="61"/>
      <c r="G79" s="49"/>
      <c r="H79" s="49"/>
      <c r="I79" s="49"/>
      <c r="J79" s="49"/>
      <c r="K79" s="49"/>
    </row>
    <row r="80" spans="1:11" ht="15.6" x14ac:dyDescent="0.3">
      <c r="A80" s="61" t="s">
        <v>43</v>
      </c>
      <c r="B80" s="61">
        <v>9712.5300000000007</v>
      </c>
      <c r="C80" s="49"/>
      <c r="D80" s="49"/>
      <c r="E80" s="61"/>
      <c r="F80" s="61"/>
      <c r="G80" s="49"/>
      <c r="H80" s="49"/>
      <c r="I80" s="49"/>
      <c r="J80" s="49"/>
      <c r="K80" s="49"/>
    </row>
    <row r="81" spans="1:11" ht="15.6" x14ac:dyDescent="0.3">
      <c r="A81" s="61" t="s">
        <v>41</v>
      </c>
      <c r="B81" s="61">
        <v>3332.78</v>
      </c>
      <c r="C81" s="49"/>
      <c r="D81" s="49"/>
      <c r="E81" s="61" t="s">
        <v>40</v>
      </c>
      <c r="F81" s="61">
        <f t="shared" ref="F81" si="2">B82/2</f>
        <v>6522.6550000000007</v>
      </c>
      <c r="G81" s="49"/>
      <c r="H81" s="49"/>
      <c r="I81" s="49"/>
      <c r="J81" s="49"/>
      <c r="K81" s="49"/>
    </row>
    <row r="82" spans="1:11" ht="15.6" x14ac:dyDescent="0.3">
      <c r="A82" s="61" t="s">
        <v>16</v>
      </c>
      <c r="B82" s="78">
        <f>SUM(B80:B81)</f>
        <v>13045.310000000001</v>
      </c>
      <c r="C82" s="49"/>
      <c r="D82" s="49"/>
      <c r="E82" s="61"/>
      <c r="F82" s="61"/>
      <c r="G82" s="49"/>
      <c r="H82" s="49"/>
      <c r="I82" s="49"/>
      <c r="J82" s="49"/>
      <c r="K82" s="49"/>
    </row>
    <row r="83" spans="1:11" ht="15.6" x14ac:dyDescent="0.3">
      <c r="A83" s="63"/>
      <c r="B83" s="63"/>
      <c r="C83" s="49"/>
      <c r="D83" s="49"/>
      <c r="E83" s="49"/>
      <c r="F83" s="49"/>
      <c r="G83" s="49"/>
      <c r="H83" s="49"/>
      <c r="I83" s="49"/>
      <c r="J83" s="49"/>
      <c r="K83" s="49"/>
    </row>
    <row r="84" spans="1:11" ht="15.6" x14ac:dyDescent="0.3">
      <c r="A84" s="63" t="s">
        <v>45</v>
      </c>
      <c r="B84" s="63">
        <v>5722.36</v>
      </c>
      <c r="C84" s="49"/>
      <c r="D84" s="49"/>
      <c r="E84" s="49"/>
      <c r="F84" s="49"/>
      <c r="G84" s="49"/>
      <c r="H84" s="49"/>
      <c r="I84" s="49"/>
      <c r="J84" s="49"/>
      <c r="K84" s="49"/>
    </row>
    <row r="85" spans="1:11" ht="15.6" x14ac:dyDescent="0.3">
      <c r="A85" s="63" t="s">
        <v>41</v>
      </c>
      <c r="B85" s="63">
        <v>7553.7</v>
      </c>
      <c r="C85" s="49"/>
      <c r="D85" s="49"/>
      <c r="E85" s="61" t="s">
        <v>42</v>
      </c>
      <c r="F85" s="61">
        <f>B86/2</f>
        <v>6638.03</v>
      </c>
      <c r="G85" s="49"/>
      <c r="H85" s="49"/>
      <c r="I85" s="49"/>
      <c r="J85" s="49"/>
      <c r="K85" s="49"/>
    </row>
    <row r="86" spans="1:11" ht="15.6" x14ac:dyDescent="0.3">
      <c r="A86" s="63"/>
      <c r="B86" s="79">
        <f>SUM(B84:B85)</f>
        <v>13276.06</v>
      </c>
      <c r="C86" s="49"/>
      <c r="D86" s="49"/>
      <c r="E86" s="49"/>
      <c r="F86" s="49"/>
      <c r="G86" s="49"/>
      <c r="H86" s="49"/>
      <c r="I86" s="49"/>
      <c r="J86" s="49"/>
      <c r="K86" s="49"/>
    </row>
    <row r="87" spans="1:11" ht="15.6" x14ac:dyDescent="0.3">
      <c r="A87" s="63"/>
      <c r="B87" s="63"/>
      <c r="C87" s="49"/>
      <c r="D87" s="49"/>
      <c r="E87" s="49"/>
      <c r="F87" s="49"/>
      <c r="G87" s="49"/>
      <c r="H87" s="49"/>
      <c r="I87" s="49"/>
      <c r="J87" s="49"/>
      <c r="K87" s="49"/>
    </row>
    <row r="88" spans="1:11" ht="15.6" x14ac:dyDescent="0.3">
      <c r="A88" s="63" t="s">
        <v>45</v>
      </c>
      <c r="B88" s="63">
        <v>5722.36</v>
      </c>
      <c r="C88" s="49"/>
      <c r="D88" s="49"/>
      <c r="E88" s="49"/>
      <c r="F88" s="49"/>
      <c r="G88" s="49"/>
      <c r="H88" s="49"/>
      <c r="I88" s="49"/>
      <c r="J88" s="49"/>
      <c r="K88" s="49"/>
    </row>
    <row r="89" spans="1:11" ht="15.6" x14ac:dyDescent="0.3">
      <c r="A89" s="63" t="s">
        <v>41</v>
      </c>
      <c r="B89" s="63">
        <v>7553.7</v>
      </c>
      <c r="C89" s="49"/>
      <c r="D89" s="49"/>
      <c r="E89" s="61" t="s">
        <v>42</v>
      </c>
      <c r="F89" s="61">
        <f>B90/2</f>
        <v>6638.03</v>
      </c>
      <c r="G89" s="49"/>
      <c r="H89" s="49"/>
      <c r="I89" s="49"/>
      <c r="J89" s="49"/>
      <c r="K89" s="49"/>
    </row>
    <row r="90" spans="1:11" ht="15.6" x14ac:dyDescent="0.3">
      <c r="A90" s="63"/>
      <c r="B90" s="79">
        <f>SUM(B88:B89)</f>
        <v>13276.06</v>
      </c>
      <c r="C90" s="49"/>
      <c r="D90" s="49"/>
      <c r="E90" s="49"/>
      <c r="F90" s="49"/>
      <c r="G90" s="61"/>
      <c r="H90" s="49"/>
      <c r="I90" s="49"/>
      <c r="J90" s="49"/>
      <c r="K90" s="49"/>
    </row>
    <row r="91" spans="1:11" ht="15.6" x14ac:dyDescent="0.3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</row>
    <row r="92" spans="1:11" ht="15.6" x14ac:dyDescent="0.3">
      <c r="A92" s="63" t="s">
        <v>46</v>
      </c>
      <c r="B92" s="63">
        <f>B86+B82+B79+B75+B70+B90</f>
        <v>64197.900000000009</v>
      </c>
      <c r="C92" s="49"/>
      <c r="D92" s="49"/>
      <c r="E92" s="61"/>
      <c r="F92" s="61"/>
      <c r="G92" s="49"/>
      <c r="H92" s="49"/>
      <c r="I92" s="49"/>
      <c r="J92" s="49"/>
      <c r="K92" s="49"/>
    </row>
    <row r="93" spans="1:11" ht="15.6" x14ac:dyDescent="0.3">
      <c r="A93" s="49"/>
      <c r="B93" s="49"/>
      <c r="C93" s="49"/>
      <c r="D93" s="49"/>
      <c r="E93" s="55" t="s">
        <v>49</v>
      </c>
      <c r="F93" s="55">
        <f>F81+F89+F85+F78+F73+F69</f>
        <v>32098.950000000004</v>
      </c>
      <c r="G93" s="49"/>
      <c r="H93" s="49"/>
      <c r="I93" s="49"/>
      <c r="J93" s="49"/>
      <c r="K93" s="49"/>
    </row>
    <row r="94" spans="1:11" ht="15.6" x14ac:dyDescent="0.3">
      <c r="A94" s="49" t="s">
        <v>50</v>
      </c>
      <c r="B94" s="49"/>
      <c r="C94" s="49"/>
      <c r="D94" s="49"/>
      <c r="E94" s="49"/>
      <c r="F94" s="49"/>
      <c r="G94" s="49"/>
      <c r="H94" s="49"/>
      <c r="I94" s="49"/>
      <c r="J94" s="49"/>
      <c r="K94" s="49"/>
    </row>
    <row r="95" spans="1:11" ht="15.6" x14ac:dyDescent="0.3">
      <c r="A95" s="49"/>
      <c r="B95" s="49"/>
      <c r="C95" s="49"/>
      <c r="D95" s="49"/>
      <c r="E95" s="49"/>
      <c r="F95" s="49" t="s">
        <v>51</v>
      </c>
      <c r="G95" s="49"/>
      <c r="H95" s="49"/>
      <c r="I95" s="49"/>
      <c r="J95" s="49"/>
      <c r="K95" s="49"/>
    </row>
    <row r="96" spans="1:11" ht="15.6" x14ac:dyDescent="0.3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</row>
    <row r="97" spans="1:11" ht="15.6" x14ac:dyDescent="0.3">
      <c r="A97" s="49" t="s">
        <v>127</v>
      </c>
      <c r="B97" s="49"/>
      <c r="C97" s="49"/>
      <c r="D97" s="49"/>
      <c r="E97" s="49"/>
      <c r="F97" s="49"/>
      <c r="G97" s="49"/>
      <c r="H97" s="49"/>
      <c r="I97" s="49"/>
      <c r="J97" s="49"/>
      <c r="K97" s="49"/>
    </row>
    <row r="98" spans="1:11" ht="15.6" x14ac:dyDescent="0.3">
      <c r="A98" s="49"/>
      <c r="B98" s="49"/>
      <c r="C98" s="49"/>
      <c r="D98" s="49"/>
      <c r="E98" s="49"/>
      <c r="F98" s="49"/>
      <c r="G98" s="49"/>
      <c r="H98" s="49"/>
      <c r="I98" s="49"/>
      <c r="J98" s="49"/>
      <c r="K98" s="49"/>
    </row>
    <row r="99" spans="1:11" ht="15.6" x14ac:dyDescent="0.3">
      <c r="A99" s="49"/>
      <c r="B99" s="49"/>
      <c r="C99" s="49"/>
      <c r="D99" s="49"/>
      <c r="E99" s="49"/>
      <c r="F99" s="49"/>
      <c r="G99" s="49"/>
      <c r="H99" s="49"/>
      <c r="I99" s="49"/>
      <c r="J99" s="49"/>
      <c r="K99" s="70"/>
    </row>
    <row r="100" spans="1:11" ht="15.6" x14ac:dyDescent="0.3">
      <c r="A100" s="49"/>
      <c r="B100" s="49"/>
      <c r="C100" s="49"/>
      <c r="D100" s="49"/>
      <c r="E100" s="49"/>
      <c r="F100" s="49"/>
      <c r="G100" s="49"/>
      <c r="H100" s="49"/>
      <c r="I100" s="49"/>
      <c r="J100" s="49"/>
      <c r="K100" s="49"/>
    </row>
    <row r="101" spans="1:11" ht="15.6" x14ac:dyDescent="0.3">
      <c r="A101" s="49"/>
      <c r="B101" s="49"/>
      <c r="C101" s="49"/>
      <c r="D101" s="49">
        <v>25</v>
      </c>
      <c r="E101" s="49"/>
      <c r="F101" s="49"/>
      <c r="G101" s="49"/>
      <c r="H101" s="49"/>
      <c r="I101" s="49"/>
      <c r="J101" s="49"/>
      <c r="K101" s="49"/>
    </row>
    <row r="102" spans="1:11" ht="15.6" x14ac:dyDescent="0.3">
      <c r="A102" s="49"/>
      <c r="B102" s="49"/>
      <c r="C102" s="49"/>
      <c r="D102" s="49"/>
      <c r="E102" s="49"/>
      <c r="F102" s="49"/>
      <c r="G102" s="49"/>
      <c r="H102" s="49"/>
      <c r="I102" s="49"/>
      <c r="J102" s="49"/>
      <c r="K102" s="49"/>
    </row>
    <row r="103" spans="1:11" ht="15.6" x14ac:dyDescent="0.3">
      <c r="A103" s="49"/>
      <c r="B103" s="49"/>
      <c r="C103" s="49"/>
      <c r="D103" s="49"/>
      <c r="E103" s="49"/>
      <c r="F103" s="49"/>
      <c r="G103" s="49"/>
      <c r="H103" s="49"/>
      <c r="I103" s="49"/>
      <c r="J103" s="49"/>
      <c r="K103" s="49"/>
    </row>
    <row r="104" spans="1:11" ht="15.6" x14ac:dyDescent="0.3">
      <c r="A104" s="104" t="s">
        <v>305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</row>
    <row r="105" spans="1:11" ht="15.6" x14ac:dyDescent="0.3">
      <c r="A105" s="49"/>
      <c r="B105" s="49"/>
      <c r="C105" s="49"/>
      <c r="D105" s="49"/>
      <c r="E105" s="49"/>
      <c r="F105" s="49"/>
      <c r="G105" s="49"/>
      <c r="H105" s="49"/>
      <c r="I105" s="49"/>
      <c r="J105" s="49"/>
      <c r="K105" s="49"/>
    </row>
    <row r="106" spans="1:11" ht="15.6" x14ac:dyDescent="0.3">
      <c r="A106" s="97" t="s">
        <v>52</v>
      </c>
      <c r="B106" s="97"/>
      <c r="C106" s="97"/>
      <c r="D106" s="97"/>
      <c r="E106" s="97"/>
      <c r="F106" s="61"/>
      <c r="G106" s="49"/>
      <c r="H106" s="49"/>
      <c r="I106" s="49"/>
      <c r="J106" s="49"/>
      <c r="K106" s="49"/>
    </row>
    <row r="107" spans="1:11" ht="15.6" x14ac:dyDescent="0.3">
      <c r="A107" s="61" t="s">
        <v>25</v>
      </c>
      <c r="B107" s="61" t="s">
        <v>26</v>
      </c>
      <c r="C107" s="61" t="s">
        <v>27</v>
      </c>
      <c r="D107" s="61" t="s">
        <v>28</v>
      </c>
      <c r="E107" s="61" t="s">
        <v>29</v>
      </c>
      <c r="F107" s="49"/>
      <c r="G107" s="49"/>
      <c r="H107" s="49"/>
      <c r="I107" s="49"/>
      <c r="J107" s="49"/>
      <c r="K107" s="49"/>
    </row>
    <row r="108" spans="1:11" ht="15.6" x14ac:dyDescent="0.3">
      <c r="A108" s="61">
        <v>1</v>
      </c>
      <c r="B108" s="61">
        <v>0.15</v>
      </c>
      <c r="C108" s="61">
        <v>0.2</v>
      </c>
      <c r="D108" s="61" t="s">
        <v>53</v>
      </c>
      <c r="E108" s="61">
        <f>1*0.15*0.2*2400</f>
        <v>72</v>
      </c>
      <c r="F108" s="49"/>
      <c r="G108" s="49"/>
      <c r="H108" s="49"/>
      <c r="I108" s="49"/>
      <c r="J108" s="49"/>
      <c r="K108" s="49"/>
    </row>
    <row r="109" spans="1:11" ht="15.6" x14ac:dyDescent="0.3">
      <c r="A109" s="97" t="s">
        <v>54</v>
      </c>
      <c r="B109" s="97"/>
      <c r="C109" s="97"/>
      <c r="D109" s="97"/>
      <c r="E109" s="97"/>
      <c r="F109" s="61"/>
      <c r="G109" s="49"/>
      <c r="H109" s="49"/>
      <c r="I109" s="49"/>
      <c r="J109" s="49"/>
      <c r="K109" s="49"/>
    </row>
    <row r="110" spans="1:11" ht="15.6" x14ac:dyDescent="0.3">
      <c r="A110" s="61" t="s">
        <v>114</v>
      </c>
      <c r="B110" s="61" t="s">
        <v>120</v>
      </c>
      <c r="C110" s="61">
        <v>1260.5999999999999</v>
      </c>
      <c r="D110" s="61" t="s">
        <v>119</v>
      </c>
      <c r="E110" s="64">
        <v>350.17</v>
      </c>
      <c r="F110" s="61" t="s">
        <v>55</v>
      </c>
      <c r="G110" s="49"/>
      <c r="H110" s="49"/>
      <c r="I110" s="49"/>
      <c r="J110" s="49"/>
      <c r="K110" s="49"/>
    </row>
    <row r="111" spans="1:11" ht="15.6" x14ac:dyDescent="0.3">
      <c r="A111" s="97" t="s">
        <v>59</v>
      </c>
      <c r="B111" s="97"/>
      <c r="C111" s="97"/>
      <c r="D111" s="97"/>
      <c r="E111" s="97"/>
      <c r="F111" s="61"/>
      <c r="G111" s="49"/>
      <c r="H111" s="49"/>
      <c r="I111" s="49"/>
      <c r="J111" s="49"/>
      <c r="K111" s="49"/>
    </row>
    <row r="112" spans="1:11" ht="15.6" x14ac:dyDescent="0.3">
      <c r="A112" s="61">
        <v>1</v>
      </c>
      <c r="B112" s="61">
        <v>1</v>
      </c>
      <c r="C112" s="61">
        <v>1</v>
      </c>
      <c r="D112" s="61">
        <v>915.6</v>
      </c>
      <c r="E112" s="61">
        <f>C112*D112</f>
        <v>915.6</v>
      </c>
      <c r="F112" s="61" t="s">
        <v>60</v>
      </c>
      <c r="G112" s="49"/>
      <c r="H112" s="49"/>
      <c r="I112" s="49"/>
      <c r="J112" s="49"/>
      <c r="K112" s="49"/>
    </row>
    <row r="113" spans="1:13" ht="15.6" x14ac:dyDescent="0.3">
      <c r="A113" s="97" t="s">
        <v>90</v>
      </c>
      <c r="B113" s="97"/>
      <c r="C113" s="97"/>
      <c r="D113" s="97"/>
      <c r="E113" s="97"/>
      <c r="F113" s="61"/>
      <c r="G113" s="49"/>
      <c r="H113" s="49"/>
      <c r="I113" s="49"/>
      <c r="J113" s="49"/>
      <c r="K113" s="49"/>
    </row>
    <row r="114" spans="1:13" ht="15.6" x14ac:dyDescent="0.3">
      <c r="A114" s="61" t="s">
        <v>25</v>
      </c>
      <c r="B114" s="61" t="s">
        <v>26</v>
      </c>
      <c r="C114" s="61" t="s">
        <v>27</v>
      </c>
      <c r="D114" s="61" t="s">
        <v>28</v>
      </c>
      <c r="E114" s="61" t="s">
        <v>29</v>
      </c>
      <c r="F114" s="49"/>
      <c r="G114" s="49"/>
      <c r="H114" s="49"/>
      <c r="I114" s="49"/>
      <c r="J114" s="49"/>
      <c r="K114" s="49"/>
    </row>
    <row r="115" spans="1:13" ht="15.6" x14ac:dyDescent="0.3">
      <c r="A115" s="61">
        <v>1</v>
      </c>
      <c r="B115" s="61">
        <v>0.15</v>
      </c>
      <c r="C115" s="61">
        <v>0.2</v>
      </c>
      <c r="D115" s="61" t="s">
        <v>53</v>
      </c>
      <c r="E115" s="61">
        <f>B115*C115*2400</f>
        <v>72</v>
      </c>
      <c r="F115" s="49"/>
      <c r="G115" s="49"/>
      <c r="H115" s="49"/>
      <c r="I115" s="49"/>
      <c r="J115" s="49"/>
      <c r="K115" s="49"/>
    </row>
    <row r="116" spans="1:13" ht="16.2" thickBot="1" x14ac:dyDescent="0.35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</row>
    <row r="117" spans="1:13" ht="15.6" x14ac:dyDescent="0.3">
      <c r="A117" s="49"/>
      <c r="B117" s="49"/>
      <c r="C117" s="49"/>
      <c r="D117" s="65" t="s">
        <v>33</v>
      </c>
      <c r="E117" s="66">
        <f>E115+E112+E110+E108</f>
        <v>1409.77</v>
      </c>
      <c r="F117" s="49"/>
      <c r="G117" s="49"/>
      <c r="H117" s="49"/>
      <c r="I117" s="49"/>
      <c r="J117" s="49"/>
      <c r="K117" s="49"/>
    </row>
    <row r="118" spans="1:13" ht="16.2" thickBot="1" x14ac:dyDescent="0.35">
      <c r="A118" s="49"/>
      <c r="B118" s="49"/>
      <c r="C118" s="49"/>
      <c r="D118" s="49"/>
      <c r="E118" s="49">
        <v>211.47</v>
      </c>
      <c r="F118" s="67">
        <v>0.15</v>
      </c>
      <c r="G118" s="49"/>
      <c r="H118" s="49"/>
      <c r="I118" s="49"/>
      <c r="J118" s="49"/>
      <c r="K118" s="49"/>
    </row>
    <row r="119" spans="1:13" ht="15.6" x14ac:dyDescent="0.3">
      <c r="A119" s="49"/>
      <c r="B119" s="49"/>
      <c r="C119" s="49"/>
      <c r="D119" s="65" t="s">
        <v>33</v>
      </c>
      <c r="E119" s="66">
        <f>E117+E118</f>
        <v>1621.24</v>
      </c>
      <c r="F119" s="49"/>
      <c r="G119" s="49"/>
      <c r="H119" s="49"/>
      <c r="I119" s="49"/>
      <c r="J119" s="49"/>
      <c r="K119" s="49"/>
    </row>
    <row r="120" spans="1:13" ht="15.6" x14ac:dyDescent="0.3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</row>
    <row r="121" spans="1:13" ht="15.6" x14ac:dyDescent="0.3">
      <c r="A121" s="49" t="s">
        <v>63</v>
      </c>
      <c r="B121" s="49" t="s">
        <v>61</v>
      </c>
      <c r="C121" s="49" t="s">
        <v>62</v>
      </c>
      <c r="D121" s="49"/>
      <c r="E121" s="68">
        <f>E119/4000</f>
        <v>0.40531</v>
      </c>
      <c r="F121" s="49" t="s">
        <v>65</v>
      </c>
      <c r="G121" s="49"/>
      <c r="H121" s="49"/>
      <c r="I121" s="49"/>
      <c r="J121" s="49"/>
      <c r="K121" s="70"/>
      <c r="L121" s="2"/>
      <c r="M121" s="2"/>
    </row>
    <row r="122" spans="1:13" ht="15.6" x14ac:dyDescent="0.3">
      <c r="A122" s="49" t="s">
        <v>64</v>
      </c>
      <c r="B122" s="49"/>
      <c r="C122" s="49"/>
      <c r="D122" s="49"/>
      <c r="E122" s="49"/>
      <c r="F122" s="49" t="s">
        <v>65</v>
      </c>
      <c r="G122" s="49"/>
      <c r="H122" s="49"/>
      <c r="I122" s="49"/>
      <c r="J122" s="49"/>
      <c r="K122" s="49"/>
    </row>
    <row r="123" spans="1:13" ht="15.6" x14ac:dyDescent="0.3">
      <c r="A123" s="49" t="s">
        <v>66</v>
      </c>
      <c r="B123" s="49"/>
      <c r="C123" s="49"/>
      <c r="D123" s="49"/>
      <c r="E123" s="49"/>
      <c r="F123" s="49" t="s">
        <v>67</v>
      </c>
      <c r="G123" s="49"/>
      <c r="H123" s="49"/>
      <c r="I123" s="49"/>
      <c r="J123" s="49"/>
      <c r="K123" s="49"/>
    </row>
    <row r="124" spans="1:13" ht="15.6" x14ac:dyDescent="0.3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</row>
    <row r="125" spans="1:13" ht="15.6" x14ac:dyDescent="0.3">
      <c r="A125" s="49"/>
      <c r="B125" s="49"/>
      <c r="C125" s="49"/>
      <c r="D125" s="49"/>
      <c r="E125" s="49"/>
      <c r="F125" s="49"/>
      <c r="G125" s="49"/>
      <c r="H125" s="49"/>
      <c r="I125" s="49"/>
      <c r="J125" s="49"/>
      <c r="K125" s="49"/>
    </row>
    <row r="126" spans="1:13" ht="15.6" x14ac:dyDescent="0.3">
      <c r="A126" s="104" t="s">
        <v>299</v>
      </c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</row>
    <row r="127" spans="1:13" ht="15.6" x14ac:dyDescent="0.3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</row>
    <row r="128" spans="1:13" ht="15.6" x14ac:dyDescent="0.3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</row>
    <row r="129" spans="1:11" ht="15.6" x14ac:dyDescent="0.3">
      <c r="A129" s="49" t="s">
        <v>136</v>
      </c>
      <c r="B129" s="49"/>
      <c r="C129" s="49"/>
      <c r="D129" s="49"/>
      <c r="E129" s="49"/>
      <c r="F129" s="49"/>
      <c r="G129" s="49"/>
      <c r="H129" s="49"/>
      <c r="I129" s="49"/>
      <c r="J129" s="49"/>
      <c r="K129" s="49"/>
    </row>
    <row r="130" spans="1:11" ht="15.6" x14ac:dyDescent="0.3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</row>
    <row r="131" spans="1:11" ht="15.6" x14ac:dyDescent="0.3">
      <c r="A131" s="49" t="s">
        <v>137</v>
      </c>
      <c r="B131" s="49"/>
      <c r="C131" s="49"/>
      <c r="D131" s="49"/>
      <c r="E131" s="49"/>
      <c r="F131" s="49"/>
      <c r="G131" s="49"/>
      <c r="H131" s="49"/>
      <c r="I131" s="49"/>
      <c r="J131" s="49"/>
      <c r="K131" s="49"/>
    </row>
    <row r="132" spans="1:11" ht="15.6" x14ac:dyDescent="0.3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</row>
    <row r="133" spans="1:11" ht="15.6" x14ac:dyDescent="0.3">
      <c r="A133" s="49" t="s">
        <v>138</v>
      </c>
      <c r="B133" s="49"/>
      <c r="C133" s="49"/>
      <c r="D133" s="49"/>
      <c r="E133" s="49"/>
      <c r="F133" s="49"/>
      <c r="G133" s="49"/>
      <c r="H133" s="49"/>
      <c r="I133" s="49"/>
      <c r="J133" s="49"/>
      <c r="K133" s="49"/>
    </row>
    <row r="134" spans="1:11" ht="15.6" x14ac:dyDescent="0.3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</row>
    <row r="135" spans="1:11" ht="15.6" x14ac:dyDescent="0.3">
      <c r="A135" s="49"/>
      <c r="B135" s="49"/>
      <c r="C135" s="49"/>
      <c r="D135" s="49"/>
      <c r="E135" s="49"/>
      <c r="F135" s="49"/>
      <c r="G135" s="49"/>
      <c r="H135" s="49"/>
      <c r="I135" s="49"/>
      <c r="J135" s="49"/>
      <c r="K135" s="49"/>
    </row>
    <row r="136" spans="1:11" ht="15.6" x14ac:dyDescent="0.3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</row>
    <row r="137" spans="1:11" ht="15.6" x14ac:dyDescent="0.3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</row>
    <row r="138" spans="1:11" ht="15.6" x14ac:dyDescent="0.3">
      <c r="A138" s="49"/>
      <c r="B138" s="49"/>
      <c r="C138" s="49"/>
      <c r="D138" s="49"/>
      <c r="E138" s="49" t="s">
        <v>151</v>
      </c>
      <c r="F138" s="49"/>
      <c r="G138" s="49"/>
      <c r="H138" s="49"/>
      <c r="I138" s="49"/>
      <c r="J138" s="49"/>
      <c r="K138" s="49"/>
    </row>
    <row r="139" spans="1:11" ht="15.6" x14ac:dyDescent="0.3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</row>
    <row r="140" spans="1:11" ht="15.6" x14ac:dyDescent="0.3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</row>
    <row r="141" spans="1:11" ht="15.6" x14ac:dyDescent="0.3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</row>
    <row r="142" spans="1:11" ht="15.6" x14ac:dyDescent="0.3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</row>
    <row r="143" spans="1:11" ht="15.6" x14ac:dyDescent="0.3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</row>
    <row r="144" spans="1:11" ht="15.6" x14ac:dyDescent="0.3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</row>
    <row r="145" spans="1:11" ht="15.6" x14ac:dyDescent="0.3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</row>
    <row r="146" spans="1:11" ht="15.6" x14ac:dyDescent="0.3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</row>
    <row r="147" spans="1:11" ht="15.6" x14ac:dyDescent="0.3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</row>
    <row r="148" spans="1:11" ht="15.6" x14ac:dyDescent="0.3">
      <c r="A148" s="49"/>
      <c r="B148" s="49"/>
      <c r="C148" s="49"/>
      <c r="D148" s="49"/>
      <c r="E148" s="49" t="s">
        <v>139</v>
      </c>
      <c r="F148" s="49"/>
      <c r="G148" s="49"/>
      <c r="H148" s="49"/>
      <c r="I148" s="49"/>
      <c r="J148" s="49"/>
      <c r="K148" s="49"/>
    </row>
    <row r="149" spans="1:11" ht="15.6" x14ac:dyDescent="0.3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</row>
    <row r="150" spans="1:11" ht="15.6" x14ac:dyDescent="0.3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</row>
    <row r="151" spans="1:11" ht="15.6" x14ac:dyDescent="0.3">
      <c r="A151" s="49"/>
      <c r="B151" s="49"/>
      <c r="C151" s="49"/>
      <c r="D151" s="49"/>
      <c r="E151" s="49"/>
      <c r="F151" s="49"/>
      <c r="G151" s="49"/>
      <c r="H151" s="49"/>
      <c r="I151" s="49"/>
      <c r="J151" s="49"/>
      <c r="K151" s="49"/>
    </row>
    <row r="152" spans="1:11" ht="15.6" x14ac:dyDescent="0.3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</row>
    <row r="153" spans="1:11" ht="15.6" x14ac:dyDescent="0.3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</row>
    <row r="154" spans="1:11" ht="15.6" x14ac:dyDescent="0.3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</row>
    <row r="155" spans="1:11" ht="15.6" x14ac:dyDescent="0.3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</row>
    <row r="156" spans="1:11" ht="15.6" x14ac:dyDescent="0.3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</row>
    <row r="157" spans="1:11" ht="15.6" x14ac:dyDescent="0.3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</row>
    <row r="158" spans="1:11" ht="15.6" x14ac:dyDescent="0.3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</row>
    <row r="159" spans="1:11" ht="15.6" x14ac:dyDescent="0.3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</row>
    <row r="160" spans="1:11" ht="15.6" x14ac:dyDescent="0.3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</row>
    <row r="161" spans="1:11" ht="15.6" x14ac:dyDescent="0.3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</row>
    <row r="162" spans="1:11" ht="15.6" x14ac:dyDescent="0.3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</row>
    <row r="163" spans="1:11" ht="15.6" x14ac:dyDescent="0.3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</row>
    <row r="164" spans="1:11" ht="15.6" x14ac:dyDescent="0.3">
      <c r="A164" s="49"/>
      <c r="B164" s="49"/>
      <c r="C164" s="49"/>
      <c r="D164" s="49"/>
      <c r="E164" s="49"/>
      <c r="F164" s="49"/>
      <c r="G164" s="49"/>
      <c r="H164" s="49"/>
      <c r="I164" s="49"/>
      <c r="J164" s="49"/>
      <c r="K164" s="49"/>
    </row>
    <row r="165" spans="1:11" ht="15.6" x14ac:dyDescent="0.3">
      <c r="A165" s="49"/>
      <c r="B165" s="49"/>
      <c r="C165" s="49"/>
      <c r="D165" s="49"/>
      <c r="E165" s="49"/>
      <c r="F165" s="49"/>
      <c r="G165" s="49"/>
      <c r="H165" s="49"/>
      <c r="I165" s="49"/>
      <c r="J165" s="49"/>
      <c r="K165" s="49"/>
    </row>
    <row r="166" spans="1:11" ht="15.6" x14ac:dyDescent="0.3">
      <c r="A166" s="49"/>
      <c r="B166" s="49"/>
      <c r="C166" s="49"/>
      <c r="D166" s="49"/>
      <c r="E166" s="49"/>
      <c r="F166" s="49"/>
      <c r="G166" s="49"/>
      <c r="H166" s="49"/>
      <c r="I166" s="49"/>
      <c r="J166" s="49"/>
      <c r="K166" s="49"/>
    </row>
    <row r="167" spans="1:11" ht="15.6" x14ac:dyDescent="0.3">
      <c r="A167" s="49"/>
      <c r="B167" s="49"/>
      <c r="C167" s="49"/>
      <c r="D167" s="49"/>
      <c r="E167" s="49"/>
      <c r="F167" s="49"/>
      <c r="G167" s="49"/>
      <c r="H167" s="49"/>
      <c r="I167" s="49"/>
      <c r="J167" s="49"/>
      <c r="K167" s="49"/>
    </row>
    <row r="168" spans="1:11" ht="15.6" x14ac:dyDescent="0.3">
      <c r="A168" s="49"/>
      <c r="B168" s="49"/>
      <c r="C168" s="49"/>
      <c r="D168" s="49"/>
      <c r="E168" s="49"/>
      <c r="F168" s="49"/>
      <c r="G168" s="49"/>
      <c r="H168" s="49"/>
      <c r="I168" s="49"/>
      <c r="J168" s="49"/>
      <c r="K168" s="49"/>
    </row>
    <row r="169" spans="1:11" ht="15.6" x14ac:dyDescent="0.3">
      <c r="A169" s="49"/>
      <c r="B169" s="49"/>
      <c r="C169" s="49"/>
      <c r="D169" s="49"/>
      <c r="E169" s="49"/>
      <c r="F169" s="49"/>
      <c r="G169" s="49"/>
      <c r="H169" s="49"/>
      <c r="I169" s="49"/>
      <c r="J169" s="49"/>
      <c r="K169" s="49"/>
    </row>
    <row r="170" spans="1:11" ht="15.6" x14ac:dyDescent="0.3">
      <c r="A170" s="49"/>
      <c r="B170" s="49"/>
      <c r="C170" s="49"/>
      <c r="D170" s="49"/>
      <c r="E170" s="49" t="s">
        <v>145</v>
      </c>
      <c r="F170" s="49"/>
      <c r="G170" s="49"/>
      <c r="H170" s="49"/>
      <c r="I170" s="49"/>
      <c r="J170" s="49"/>
      <c r="K170" s="49"/>
    </row>
    <row r="171" spans="1:11" ht="15.6" x14ac:dyDescent="0.3">
      <c r="A171" s="49"/>
      <c r="B171" s="49"/>
      <c r="C171" s="49"/>
      <c r="D171" s="49"/>
      <c r="E171" s="49"/>
      <c r="F171" s="49"/>
      <c r="G171" s="49"/>
      <c r="H171" s="49"/>
      <c r="I171" s="49"/>
      <c r="J171" s="49"/>
      <c r="K171" s="49"/>
    </row>
    <row r="172" spans="1:11" ht="15.6" x14ac:dyDescent="0.3">
      <c r="A172" s="49"/>
      <c r="B172" s="49"/>
      <c r="C172" s="49"/>
      <c r="D172" s="49"/>
      <c r="E172" s="49"/>
      <c r="F172" s="49"/>
      <c r="G172" s="49"/>
      <c r="H172" s="49"/>
      <c r="I172" s="49"/>
      <c r="J172" s="49"/>
      <c r="K172" s="49"/>
    </row>
    <row r="173" spans="1:11" ht="15.6" x14ac:dyDescent="0.3">
      <c r="A173" s="49"/>
      <c r="B173" s="49"/>
      <c r="C173" s="49"/>
      <c r="D173" s="49"/>
      <c r="E173" s="49"/>
      <c r="F173" s="49"/>
      <c r="G173" s="49"/>
      <c r="H173" s="49"/>
      <c r="I173" s="49"/>
      <c r="J173" s="49"/>
      <c r="K173" s="49"/>
    </row>
    <row r="174" spans="1:11" ht="15.6" x14ac:dyDescent="0.3">
      <c r="A174" s="49"/>
      <c r="B174" s="49"/>
      <c r="C174" s="49"/>
      <c r="D174" s="49"/>
      <c r="E174" s="49"/>
      <c r="F174" s="49"/>
      <c r="G174" s="49"/>
      <c r="H174" s="49"/>
      <c r="I174" s="49"/>
      <c r="J174" s="49"/>
      <c r="K174" s="49"/>
    </row>
    <row r="175" spans="1:11" ht="15.6" x14ac:dyDescent="0.3">
      <c r="A175" s="49"/>
      <c r="B175" s="49"/>
      <c r="C175" s="49"/>
      <c r="D175" s="49"/>
      <c r="E175" s="49"/>
      <c r="F175" s="49"/>
      <c r="G175" s="49"/>
      <c r="H175" s="49"/>
      <c r="I175" s="49"/>
      <c r="J175" s="49"/>
      <c r="K175" s="49"/>
    </row>
    <row r="176" spans="1:11" ht="15.6" x14ac:dyDescent="0.3">
      <c r="A176" s="49"/>
      <c r="B176" s="49"/>
      <c r="C176" s="49"/>
      <c r="D176" s="49"/>
      <c r="E176" s="49"/>
      <c r="F176" s="49"/>
      <c r="G176" s="49"/>
      <c r="H176" s="49"/>
      <c r="I176" s="49"/>
      <c r="J176" s="49"/>
      <c r="K176" s="49"/>
    </row>
    <row r="177" spans="1:11" ht="15.6" x14ac:dyDescent="0.3">
      <c r="A177" s="49"/>
      <c r="B177" s="49"/>
      <c r="C177" s="49"/>
      <c r="D177" s="49"/>
      <c r="E177" s="49"/>
      <c r="F177" s="49"/>
      <c r="G177" s="49"/>
      <c r="H177" s="49"/>
      <c r="I177" s="49"/>
      <c r="J177" s="49"/>
      <c r="K177" s="49"/>
    </row>
    <row r="178" spans="1:11" ht="15.6" x14ac:dyDescent="0.3">
      <c r="A178" s="49"/>
      <c r="B178" s="49"/>
      <c r="C178" s="49"/>
      <c r="D178" s="49"/>
      <c r="E178" s="49"/>
      <c r="F178" s="49"/>
      <c r="G178" s="49"/>
      <c r="H178" s="49"/>
      <c r="I178" s="49"/>
      <c r="J178" s="49"/>
      <c r="K178" s="49"/>
    </row>
    <row r="179" spans="1:11" ht="15.6" x14ac:dyDescent="0.3">
      <c r="A179" s="49"/>
      <c r="B179" s="49"/>
      <c r="C179" s="49"/>
      <c r="D179" s="49"/>
      <c r="E179" s="49"/>
      <c r="F179" s="49"/>
      <c r="G179" s="49"/>
      <c r="H179" s="49"/>
      <c r="I179" s="49"/>
      <c r="J179" s="49"/>
      <c r="K179" s="49"/>
    </row>
    <row r="180" spans="1:11" ht="15.6" x14ac:dyDescent="0.3">
      <c r="A180" s="49"/>
      <c r="B180" s="49"/>
      <c r="C180" s="49"/>
      <c r="D180" s="49"/>
      <c r="E180" s="49"/>
      <c r="F180" s="49"/>
      <c r="G180" s="49"/>
      <c r="H180" s="49"/>
      <c r="I180" s="49"/>
      <c r="J180" s="49"/>
      <c r="K180" s="49"/>
    </row>
    <row r="181" spans="1:11" ht="15.6" x14ac:dyDescent="0.3">
      <c r="A181" s="49"/>
      <c r="B181" s="49"/>
      <c r="C181" s="49"/>
      <c r="D181" s="49"/>
      <c r="E181" s="49"/>
      <c r="F181" s="49"/>
      <c r="G181" s="49"/>
      <c r="H181" s="49"/>
      <c r="I181" s="49"/>
      <c r="J181" s="49"/>
      <c r="K181" s="49"/>
    </row>
    <row r="182" spans="1:11" ht="15.6" x14ac:dyDescent="0.3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</row>
    <row r="183" spans="1:11" ht="15.6" x14ac:dyDescent="0.3">
      <c r="A183" s="49"/>
      <c r="B183" s="49"/>
      <c r="C183" s="49"/>
      <c r="D183" s="49"/>
      <c r="E183" s="49"/>
      <c r="F183" s="49"/>
      <c r="G183" s="49"/>
      <c r="H183" s="49"/>
      <c r="I183" s="49"/>
      <c r="J183" s="49"/>
      <c r="K183" s="49"/>
    </row>
    <row r="184" spans="1:11" ht="15.6" x14ac:dyDescent="0.3">
      <c r="A184" s="49"/>
      <c r="B184" s="49"/>
      <c r="C184" s="49"/>
      <c r="D184" s="49"/>
      <c r="E184" s="49"/>
      <c r="F184" s="49"/>
      <c r="G184" s="49"/>
      <c r="H184" s="49"/>
      <c r="I184" s="49"/>
      <c r="J184" s="49"/>
      <c r="K184" s="49"/>
    </row>
    <row r="185" spans="1:11" ht="15.6" x14ac:dyDescent="0.3">
      <c r="A185" s="49"/>
      <c r="B185" s="49"/>
      <c r="C185" s="49"/>
      <c r="D185" s="49"/>
      <c r="E185" s="49"/>
      <c r="F185" s="49"/>
      <c r="G185" s="49"/>
      <c r="H185" s="49"/>
      <c r="I185" s="49"/>
      <c r="J185" s="49"/>
      <c r="K185" s="49"/>
    </row>
    <row r="186" spans="1:1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</row>
    <row r="187" spans="1:1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</row>
    <row r="188" spans="1:1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</row>
    <row r="189" spans="1:1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</row>
    <row r="190" spans="1:1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</row>
    <row r="191" spans="1:1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</row>
    <row r="192" spans="1:1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</row>
    <row r="193" spans="1:1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</row>
  </sheetData>
  <mergeCells count="23">
    <mergeCell ref="A126:K126"/>
    <mergeCell ref="A104:K104"/>
    <mergeCell ref="A59:K59"/>
    <mergeCell ref="A2:I2"/>
    <mergeCell ref="A3:I3"/>
    <mergeCell ref="A4:I4"/>
    <mergeCell ref="A5:I5"/>
    <mergeCell ref="A6:I6"/>
    <mergeCell ref="A7:I11"/>
    <mergeCell ref="A1:K1"/>
    <mergeCell ref="A109:E109"/>
    <mergeCell ref="A111:E111"/>
    <mergeCell ref="A113:E113"/>
    <mergeCell ref="A12:D12"/>
    <mergeCell ref="A13:B13"/>
    <mergeCell ref="A14:B14"/>
    <mergeCell ref="A15:B15"/>
    <mergeCell ref="A16:B16"/>
    <mergeCell ref="A17:G17"/>
    <mergeCell ref="A24:G25"/>
    <mergeCell ref="A61:F61"/>
    <mergeCell ref="A106:E106"/>
    <mergeCell ref="A23:K23"/>
  </mergeCells>
  <hyperlinks>
    <hyperlink ref="J6" r:id="rId1"/>
    <hyperlink ref="K6" r:id="rId2"/>
  </hyperlinks>
  <pageMargins left="0.7" right="0.7" top="0.75" bottom="0.75" header="0.3" footer="0.3"/>
  <pageSetup scale="50" orientation="portrait" r:id="rId3"/>
  <rowBreaks count="2" manualBreakCount="2">
    <brk id="58" max="16383" man="1"/>
    <brk id="125" max="16383" man="1"/>
  </rowBreak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9"/>
  <sheetViews>
    <sheetView view="pageBreakPreview" zoomScale="60" zoomScaleNormal="100" workbookViewId="0">
      <selection activeCell="H121" sqref="H121"/>
    </sheetView>
  </sheetViews>
  <sheetFormatPr baseColWidth="10" defaultRowHeight="14.4" x14ac:dyDescent="0.3"/>
  <cols>
    <col min="1" max="1" width="14.21875" customWidth="1"/>
    <col min="4" max="4" width="16.109375" customWidth="1"/>
    <col min="6" max="6" width="16.5546875" customWidth="1"/>
    <col min="7" max="7" width="18.77734375" customWidth="1"/>
    <col min="8" max="8" width="17.21875" customWidth="1"/>
    <col min="9" max="9" width="23" hidden="1" customWidth="1"/>
    <col min="10" max="10" width="25.33203125" customWidth="1"/>
    <col min="11" max="11" width="19.77734375" customWidth="1"/>
    <col min="12" max="12" width="16.5546875" customWidth="1"/>
  </cols>
  <sheetData>
    <row r="1" spans="1:13" ht="72.599999999999994" customHeight="1" x14ac:dyDescent="0.35">
      <c r="A1" s="105" t="s">
        <v>158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3" ht="34.200000000000003" customHeight="1" x14ac:dyDescent="0.3">
      <c r="A2" s="97" t="s">
        <v>149</v>
      </c>
      <c r="B2" s="97"/>
      <c r="C2" s="97"/>
      <c r="D2" s="97"/>
      <c r="E2" s="97"/>
      <c r="F2" s="97"/>
      <c r="G2" s="97"/>
      <c r="H2" s="97"/>
      <c r="I2" s="97"/>
      <c r="J2" s="97"/>
      <c r="K2" s="49"/>
      <c r="L2" s="71"/>
      <c r="M2" s="71"/>
    </row>
    <row r="3" spans="1:13" ht="37.799999999999997" customHeight="1" x14ac:dyDescent="0.3">
      <c r="A3" s="98" t="s">
        <v>278</v>
      </c>
      <c r="B3" s="98"/>
      <c r="C3" s="98"/>
      <c r="D3" s="98"/>
      <c r="E3" s="98"/>
      <c r="F3" s="98"/>
      <c r="G3" s="98"/>
      <c r="H3" s="98"/>
      <c r="I3" s="98"/>
      <c r="J3" s="98"/>
      <c r="K3" s="49"/>
      <c r="L3" s="71"/>
      <c r="M3" s="71"/>
    </row>
    <row r="4" spans="1:13" ht="57" customHeight="1" x14ac:dyDescent="0.3">
      <c r="A4" s="98" t="s">
        <v>283</v>
      </c>
      <c r="B4" s="98"/>
      <c r="C4" s="98"/>
      <c r="D4" s="98"/>
      <c r="E4" s="98"/>
      <c r="F4" s="98"/>
      <c r="G4" s="98"/>
      <c r="H4" s="98"/>
      <c r="I4" s="98"/>
      <c r="J4" s="98"/>
      <c r="K4" s="49"/>
      <c r="L4" s="71"/>
      <c r="M4" s="71"/>
    </row>
    <row r="5" spans="1:13" ht="53.4" customHeight="1" x14ac:dyDescent="0.3">
      <c r="A5" s="98" t="s">
        <v>148</v>
      </c>
      <c r="B5" s="98"/>
      <c r="C5" s="98"/>
      <c r="D5" s="98"/>
      <c r="E5" s="98"/>
      <c r="F5" s="98"/>
      <c r="G5" s="98"/>
      <c r="H5" s="98"/>
      <c r="I5" s="98"/>
      <c r="J5" s="98"/>
      <c r="K5" s="49"/>
      <c r="L5" s="71"/>
      <c r="M5" s="71"/>
    </row>
    <row r="6" spans="1:13" ht="36.6" customHeight="1" x14ac:dyDescent="0.3">
      <c r="A6" s="98" t="s">
        <v>156</v>
      </c>
      <c r="B6" s="98"/>
      <c r="C6" s="98"/>
      <c r="D6" s="98"/>
      <c r="E6" s="98"/>
      <c r="F6" s="98"/>
      <c r="G6" s="98"/>
      <c r="H6" s="98"/>
      <c r="I6" s="98"/>
      <c r="J6" s="98"/>
      <c r="K6" s="50" t="s">
        <v>154</v>
      </c>
      <c r="L6" s="50" t="s">
        <v>155</v>
      </c>
      <c r="M6" s="71"/>
    </row>
    <row r="7" spans="1:13" ht="106.8" customHeight="1" x14ac:dyDescent="0.3">
      <c r="A7" s="110" t="s">
        <v>284</v>
      </c>
      <c r="B7" s="110"/>
      <c r="C7" s="110"/>
      <c r="D7" s="110"/>
      <c r="E7" s="110"/>
      <c r="F7" s="110"/>
      <c r="G7" s="110"/>
      <c r="H7" s="110"/>
      <c r="I7" s="110"/>
      <c r="J7" s="110"/>
      <c r="K7" s="82"/>
      <c r="L7" s="49"/>
      <c r="M7" s="49"/>
    </row>
    <row r="8" spans="1:13" ht="17.399999999999999" customHeight="1" x14ac:dyDescent="0.3">
      <c r="A8" s="49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</row>
    <row r="9" spans="1:13" ht="15.6" x14ac:dyDescent="0.3">
      <c r="A9" s="49"/>
      <c r="B9" s="100" t="s">
        <v>75</v>
      </c>
      <c r="C9" s="100"/>
      <c r="D9" s="100"/>
      <c r="E9" s="100"/>
      <c r="F9" s="49"/>
      <c r="G9" s="49"/>
      <c r="H9" s="49"/>
      <c r="I9" s="49"/>
      <c r="J9" s="49"/>
      <c r="K9" s="49"/>
      <c r="L9" s="49"/>
      <c r="M9" s="49"/>
    </row>
    <row r="10" spans="1:13" ht="15.6" x14ac:dyDescent="0.3">
      <c r="A10" s="49"/>
      <c r="B10" s="101" t="s">
        <v>9</v>
      </c>
      <c r="C10" s="102"/>
      <c r="D10" s="103"/>
      <c r="E10" s="52" t="s">
        <v>76</v>
      </c>
      <c r="F10" s="49"/>
      <c r="G10" s="49"/>
      <c r="H10" s="49"/>
      <c r="I10" s="49"/>
      <c r="J10" s="49"/>
      <c r="K10" s="49"/>
      <c r="L10" s="49"/>
      <c r="M10" s="49"/>
    </row>
    <row r="11" spans="1:13" ht="15.6" x14ac:dyDescent="0.3">
      <c r="A11" s="49"/>
      <c r="B11" s="101" t="s">
        <v>77</v>
      </c>
      <c r="C11" s="102"/>
      <c r="D11" s="103"/>
      <c r="E11" s="52" t="s">
        <v>78</v>
      </c>
      <c r="F11" s="49"/>
      <c r="G11" s="49"/>
      <c r="H11" s="49"/>
      <c r="I11" s="49"/>
      <c r="J11" s="49"/>
      <c r="K11" s="49"/>
      <c r="L11" s="49"/>
      <c r="M11" s="49"/>
    </row>
    <row r="12" spans="1:13" ht="15.6" x14ac:dyDescent="0.3">
      <c r="A12" s="49"/>
      <c r="B12" s="101" t="s">
        <v>80</v>
      </c>
      <c r="C12" s="102"/>
      <c r="D12" s="103"/>
      <c r="E12" s="52" t="s">
        <v>79</v>
      </c>
      <c r="F12" s="49"/>
      <c r="G12" s="49"/>
      <c r="H12" s="49"/>
      <c r="I12" s="49"/>
      <c r="J12" s="49"/>
      <c r="K12" s="49"/>
      <c r="L12" s="49"/>
      <c r="M12" s="49"/>
    </row>
    <row r="13" spans="1:13" ht="15.6" x14ac:dyDescent="0.3">
      <c r="A13" s="49"/>
      <c r="B13" s="101" t="s">
        <v>134</v>
      </c>
      <c r="C13" s="102"/>
      <c r="D13" s="103"/>
      <c r="E13" s="53" t="s">
        <v>135</v>
      </c>
      <c r="F13" s="49"/>
      <c r="G13" s="49"/>
      <c r="H13" s="49"/>
      <c r="I13" s="49"/>
      <c r="J13" s="49"/>
      <c r="K13" s="49"/>
      <c r="L13" s="49"/>
      <c r="M13" s="49"/>
    </row>
    <row r="14" spans="1:13" ht="15.6" x14ac:dyDescent="0.3">
      <c r="A14" s="49"/>
      <c r="B14" s="100" t="s">
        <v>85</v>
      </c>
      <c r="C14" s="100"/>
      <c r="D14" s="100"/>
      <c r="E14" s="100"/>
      <c r="F14" s="100"/>
      <c r="G14" s="100"/>
      <c r="H14" s="100"/>
      <c r="I14" s="49"/>
      <c r="J14" s="49"/>
      <c r="K14" s="49"/>
      <c r="L14" s="49"/>
      <c r="M14" s="49"/>
    </row>
    <row r="15" spans="1:13" ht="30" x14ac:dyDescent="0.3">
      <c r="A15" s="49"/>
      <c r="B15" s="83" t="s">
        <v>0</v>
      </c>
      <c r="C15" s="83" t="s">
        <v>1</v>
      </c>
      <c r="D15" s="83" t="s">
        <v>2</v>
      </c>
      <c r="E15" s="83" t="s">
        <v>3</v>
      </c>
      <c r="F15" s="83" t="s">
        <v>4</v>
      </c>
      <c r="G15" s="84" t="s">
        <v>83</v>
      </c>
      <c r="H15" s="83" t="s">
        <v>84</v>
      </c>
      <c r="I15" s="49"/>
      <c r="J15" s="49"/>
      <c r="K15" s="49"/>
      <c r="L15" s="49"/>
      <c r="M15" s="49"/>
    </row>
    <row r="16" spans="1:13" ht="60" x14ac:dyDescent="0.3">
      <c r="A16" s="49"/>
      <c r="B16" s="83" t="s">
        <v>34</v>
      </c>
      <c r="C16" s="83">
        <v>3.64</v>
      </c>
      <c r="D16" s="83">
        <v>2.8</v>
      </c>
      <c r="E16" s="85">
        <f>C16/D16</f>
        <v>1.3</v>
      </c>
      <c r="F16" s="83" t="s">
        <v>6</v>
      </c>
      <c r="G16" s="86" t="s">
        <v>122</v>
      </c>
      <c r="H16" s="86" t="s">
        <v>124</v>
      </c>
      <c r="I16" s="49"/>
      <c r="J16" s="49"/>
      <c r="K16" s="49"/>
      <c r="L16" s="49"/>
      <c r="M16" s="49"/>
    </row>
    <row r="17" spans="1:13" ht="60" x14ac:dyDescent="0.3">
      <c r="A17" s="49"/>
      <c r="B17" s="83" t="s">
        <v>47</v>
      </c>
      <c r="C17" s="83">
        <v>3.64</v>
      </c>
      <c r="D17" s="83">
        <v>2.8</v>
      </c>
      <c r="E17" s="85">
        <f t="shared" ref="E17" si="0">C17/D17</f>
        <v>1.3</v>
      </c>
      <c r="F17" s="83" t="s">
        <v>6</v>
      </c>
      <c r="G17" s="86" t="s">
        <v>123</v>
      </c>
      <c r="H17" s="86" t="s">
        <v>124</v>
      </c>
      <c r="I17" s="49"/>
      <c r="J17" s="49"/>
      <c r="K17" s="49"/>
      <c r="L17" s="49"/>
      <c r="M17" s="49"/>
    </row>
    <row r="18" spans="1:13" ht="15.6" x14ac:dyDescent="0.3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3" ht="15.6" x14ac:dyDescent="0.3">
      <c r="A19" s="104" t="s">
        <v>306</v>
      </c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49"/>
    </row>
    <row r="20" spans="1:13" ht="15.6" x14ac:dyDescent="0.3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 ht="15.6" x14ac:dyDescent="0.3">
      <c r="A21" s="49" t="s">
        <v>8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13" ht="15.6" x14ac:dyDescent="0.3">
      <c r="A22" s="49"/>
      <c r="B22" s="49"/>
      <c r="C22" s="49" t="s">
        <v>11</v>
      </c>
      <c r="D22" s="49" t="s">
        <v>12</v>
      </c>
      <c r="E22" s="49" t="s">
        <v>13</v>
      </c>
      <c r="F22" s="49" t="s">
        <v>14</v>
      </c>
      <c r="G22" s="49" t="s">
        <v>16</v>
      </c>
      <c r="H22" s="49"/>
      <c r="I22" s="49"/>
      <c r="J22" s="49"/>
      <c r="K22" s="49"/>
      <c r="L22" s="49"/>
      <c r="M22" s="49"/>
    </row>
    <row r="23" spans="1:13" ht="15.6" x14ac:dyDescent="0.3">
      <c r="A23" s="49" t="s">
        <v>9</v>
      </c>
      <c r="B23" s="49"/>
      <c r="C23" s="49">
        <v>1</v>
      </c>
      <c r="D23" s="49">
        <v>1</v>
      </c>
      <c r="E23" s="49">
        <v>0.1</v>
      </c>
      <c r="F23" s="49">
        <v>2400</v>
      </c>
      <c r="G23" s="49">
        <f>C23*D23*E23*F23</f>
        <v>240</v>
      </c>
      <c r="H23" s="49"/>
      <c r="I23" s="49"/>
      <c r="J23" s="49"/>
      <c r="K23" s="49"/>
      <c r="L23" s="49"/>
      <c r="M23" s="49"/>
    </row>
    <row r="24" spans="1:13" ht="15.6" x14ac:dyDescent="0.3">
      <c r="A24" s="49" t="s">
        <v>10</v>
      </c>
      <c r="B24" s="49"/>
      <c r="C24" s="49">
        <v>1</v>
      </c>
      <c r="D24" s="49">
        <v>1</v>
      </c>
      <c r="E24" s="49">
        <v>0.02</v>
      </c>
      <c r="F24" s="49">
        <v>2100</v>
      </c>
      <c r="G24" s="49">
        <f>C24*D24*E24*F24</f>
        <v>42</v>
      </c>
      <c r="H24" s="49"/>
      <c r="I24" s="49"/>
      <c r="J24" s="49"/>
      <c r="K24" s="49"/>
      <c r="L24" s="49"/>
      <c r="M24" s="49"/>
    </row>
    <row r="25" spans="1:13" ht="16.2" thickBot="1" x14ac:dyDescent="0.35">
      <c r="A25" s="49"/>
      <c r="B25" s="49"/>
      <c r="C25" s="49"/>
      <c r="D25" s="49"/>
      <c r="E25" s="49"/>
      <c r="F25" s="49" t="s">
        <v>15</v>
      </c>
      <c r="G25" s="60">
        <v>100</v>
      </c>
      <c r="H25" s="49"/>
      <c r="I25" s="49"/>
      <c r="J25" s="49"/>
      <c r="K25" s="49"/>
      <c r="L25" s="49"/>
      <c r="M25" s="49"/>
    </row>
    <row r="26" spans="1:13" ht="15.6" x14ac:dyDescent="0.3">
      <c r="A26" s="49"/>
      <c r="B26" s="49"/>
      <c r="C26" s="49"/>
      <c r="D26" s="49"/>
      <c r="E26" s="49"/>
      <c r="F26" s="49" t="s">
        <v>17</v>
      </c>
      <c r="G26" s="49">
        <f>SUM(G23:G25)</f>
        <v>382</v>
      </c>
      <c r="H26" s="49"/>
      <c r="I26" s="49"/>
      <c r="J26" s="49"/>
      <c r="K26" s="49"/>
      <c r="L26" s="49"/>
      <c r="M26" s="49"/>
    </row>
    <row r="27" spans="1:13" ht="15.6" x14ac:dyDescent="0.3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  <row r="28" spans="1:13" ht="15.6" x14ac:dyDescent="0.3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</row>
    <row r="29" spans="1:13" ht="15.6" x14ac:dyDescent="0.3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</row>
    <row r="30" spans="1:13" ht="15.6" x14ac:dyDescent="0.3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</row>
    <row r="31" spans="1:13" ht="15.6" x14ac:dyDescent="0.3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</row>
    <row r="32" spans="1:13" ht="15.6" x14ac:dyDescent="0.3">
      <c r="A32" s="49" t="s">
        <v>18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</row>
    <row r="33" spans="1:13" ht="15.6" x14ac:dyDescent="0.3">
      <c r="A33" s="49"/>
      <c r="B33" s="49"/>
      <c r="C33" s="49">
        <v>164</v>
      </c>
      <c r="D33" s="49"/>
      <c r="E33" s="49"/>
      <c r="F33" s="49"/>
      <c r="G33" s="49"/>
      <c r="H33" s="49"/>
      <c r="I33" s="49"/>
      <c r="J33" s="49"/>
      <c r="K33" s="49"/>
      <c r="L33" s="49"/>
      <c r="M33" s="49"/>
    </row>
    <row r="34" spans="1:13" ht="15.6" x14ac:dyDescent="0.3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1:13" ht="15.6" x14ac:dyDescent="0.3">
      <c r="A35" s="49"/>
      <c r="B35" s="49"/>
      <c r="C35" s="49">
        <v>277</v>
      </c>
      <c r="D35" s="49"/>
      <c r="E35" s="49"/>
      <c r="F35" s="49"/>
      <c r="G35" s="49"/>
      <c r="H35" s="49"/>
      <c r="I35" s="49"/>
      <c r="J35" s="49"/>
      <c r="K35" s="49"/>
      <c r="L35" s="49"/>
      <c r="M35" s="49"/>
    </row>
    <row r="36" spans="1:13" ht="15.6" x14ac:dyDescent="0.3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</row>
    <row r="37" spans="1:13" ht="15.6" x14ac:dyDescent="0.3">
      <c r="A37" s="49" t="s">
        <v>19</v>
      </c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</row>
    <row r="38" spans="1:13" ht="15.6" x14ac:dyDescent="0.3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</row>
    <row r="39" spans="1:13" ht="15.6" x14ac:dyDescent="0.3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</row>
    <row r="40" spans="1:13" ht="15.6" x14ac:dyDescent="0.3">
      <c r="A40" s="49" t="s">
        <v>20</v>
      </c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</row>
    <row r="41" spans="1:13" ht="15.6" x14ac:dyDescent="0.3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</row>
    <row r="42" spans="1:13" ht="15.6" x14ac:dyDescent="0.3">
      <c r="A42" s="49" t="s">
        <v>23</v>
      </c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</row>
    <row r="43" spans="1:13" ht="15.6" x14ac:dyDescent="0.3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</row>
    <row r="44" spans="1:13" ht="15.6" x14ac:dyDescent="0.3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1:13" ht="15.6" x14ac:dyDescent="0.3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</row>
    <row r="46" spans="1:13" ht="15.6" x14ac:dyDescent="0.3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</row>
    <row r="47" spans="1:13" ht="15.6" x14ac:dyDescent="0.3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</row>
    <row r="48" spans="1:13" ht="15.6" x14ac:dyDescent="0.3">
      <c r="A48" s="49" t="s">
        <v>21</v>
      </c>
      <c r="B48" s="49"/>
      <c r="C48" s="49" t="s">
        <v>22</v>
      </c>
      <c r="D48" s="49"/>
      <c r="E48" s="49"/>
      <c r="F48" s="49"/>
      <c r="G48" s="49"/>
      <c r="H48" s="49"/>
      <c r="I48" s="49"/>
      <c r="J48" s="49"/>
      <c r="K48" s="49"/>
      <c r="L48" s="49"/>
      <c r="M48" s="49"/>
    </row>
    <row r="49" spans="1:13" ht="15.6" x14ac:dyDescent="0.3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</row>
    <row r="50" spans="1:13" ht="15.6" x14ac:dyDescent="0.3">
      <c r="A50" s="49"/>
      <c r="B50" s="49"/>
      <c r="C50" s="49"/>
      <c r="D50" s="49"/>
      <c r="E50" s="49">
        <v>20</v>
      </c>
      <c r="F50" s="49"/>
      <c r="G50" s="49"/>
      <c r="H50" s="49"/>
      <c r="I50" s="49"/>
      <c r="J50" s="49"/>
      <c r="K50" s="49"/>
      <c r="L50" s="49"/>
      <c r="M50" s="49"/>
    </row>
    <row r="51" spans="1:13" ht="15.6" x14ac:dyDescent="0.3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</row>
    <row r="52" spans="1:13" ht="15.6" x14ac:dyDescent="0.3">
      <c r="A52" s="49"/>
      <c r="B52" s="49"/>
      <c r="C52" s="49"/>
      <c r="D52" s="49"/>
      <c r="E52" s="49">
        <v>33</v>
      </c>
      <c r="F52" s="49"/>
      <c r="G52" s="49"/>
      <c r="H52" s="49"/>
      <c r="I52" s="49"/>
      <c r="J52" s="49"/>
      <c r="K52" s="49"/>
      <c r="L52" s="49"/>
      <c r="M52" s="49"/>
    </row>
    <row r="53" spans="1:13" ht="15.6" x14ac:dyDescent="0.3">
      <c r="A53" s="49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</row>
    <row r="54" spans="1:13" ht="15.6" x14ac:dyDescent="0.3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</row>
    <row r="55" spans="1:13" ht="15.6" x14ac:dyDescent="0.3">
      <c r="A55" s="104" t="s">
        <v>307</v>
      </c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49"/>
    </row>
    <row r="56" spans="1:13" ht="15.6" x14ac:dyDescent="0.3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</row>
    <row r="57" spans="1:13" ht="15.6" x14ac:dyDescent="0.3">
      <c r="A57" s="61" t="s">
        <v>24</v>
      </c>
      <c r="B57" s="61"/>
      <c r="C57" s="61"/>
      <c r="D57" s="61"/>
      <c r="E57" s="61"/>
      <c r="F57" s="61"/>
      <c r="G57" s="49"/>
      <c r="H57" s="49"/>
      <c r="I57" s="49"/>
      <c r="J57" s="49"/>
      <c r="K57" s="49"/>
      <c r="L57" s="49"/>
      <c r="M57" s="49"/>
    </row>
    <row r="58" spans="1:13" ht="15.6" x14ac:dyDescent="0.3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</row>
    <row r="59" spans="1:13" ht="15.6" x14ac:dyDescent="0.3">
      <c r="A59" s="61" t="s">
        <v>25</v>
      </c>
      <c r="B59" s="61" t="s">
        <v>26</v>
      </c>
      <c r="C59" s="61" t="s">
        <v>27</v>
      </c>
      <c r="D59" s="61" t="s">
        <v>28</v>
      </c>
      <c r="E59" s="61"/>
      <c r="F59" s="61" t="s">
        <v>29</v>
      </c>
      <c r="G59" s="49"/>
      <c r="H59" s="49"/>
      <c r="I59" s="49"/>
      <c r="J59" s="49"/>
      <c r="K59" s="49"/>
      <c r="L59" s="49"/>
      <c r="M59" s="49"/>
    </row>
    <row r="60" spans="1:13" ht="15.6" x14ac:dyDescent="0.3">
      <c r="A60" s="61">
        <v>1</v>
      </c>
      <c r="B60" s="61">
        <v>0.14000000000000001</v>
      </c>
      <c r="C60" s="61">
        <v>2.7</v>
      </c>
      <c r="D60" s="61" t="s">
        <v>30</v>
      </c>
      <c r="E60" s="61"/>
      <c r="F60" s="61">
        <v>831.6</v>
      </c>
      <c r="G60" s="49"/>
      <c r="H60" s="49"/>
      <c r="I60" s="49"/>
      <c r="J60" s="49"/>
      <c r="K60" s="49"/>
      <c r="L60" s="49"/>
      <c r="M60" s="49"/>
    </row>
    <row r="61" spans="1:13" ht="16.2" thickBot="1" x14ac:dyDescent="0.35">
      <c r="A61" s="61">
        <v>1</v>
      </c>
      <c r="B61" s="61">
        <v>1</v>
      </c>
      <c r="C61" s="61">
        <v>0.02</v>
      </c>
      <c r="D61" s="61" t="s">
        <v>31</v>
      </c>
      <c r="E61" s="61" t="s">
        <v>32</v>
      </c>
      <c r="F61" s="61">
        <v>84</v>
      </c>
      <c r="G61" s="49"/>
      <c r="H61" s="49"/>
      <c r="I61" s="49"/>
      <c r="J61" s="49"/>
      <c r="K61" s="49"/>
      <c r="L61" s="49"/>
      <c r="M61" s="49"/>
    </row>
    <row r="62" spans="1:13" ht="15.6" x14ac:dyDescent="0.3">
      <c r="A62" s="49"/>
      <c r="B62" s="49"/>
      <c r="C62" s="49"/>
      <c r="D62" s="49"/>
      <c r="E62" s="61" t="s">
        <v>33</v>
      </c>
      <c r="F62" s="62">
        <f>F60+F61</f>
        <v>915.6</v>
      </c>
      <c r="G62" s="49"/>
      <c r="H62" s="49"/>
      <c r="I62" s="49"/>
      <c r="J62" s="49"/>
      <c r="K62" s="49"/>
      <c r="L62" s="49"/>
      <c r="M62" s="49"/>
    </row>
    <row r="63" spans="1:13" ht="15.6" x14ac:dyDescent="0.3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</row>
    <row r="64" spans="1:13" ht="15.6" x14ac:dyDescent="0.3">
      <c r="A64" s="61" t="s">
        <v>37</v>
      </c>
      <c r="B64" s="61">
        <v>2009.32</v>
      </c>
      <c r="C64" s="61"/>
      <c r="D64" s="61"/>
      <c r="E64" s="49"/>
      <c r="F64" s="49"/>
      <c r="G64" s="49"/>
      <c r="H64" s="49"/>
      <c r="I64" s="49"/>
      <c r="J64" s="49"/>
      <c r="K64" s="49"/>
      <c r="L64" s="49"/>
      <c r="M64" s="49"/>
    </row>
    <row r="65" spans="1:13" ht="15.6" x14ac:dyDescent="0.3">
      <c r="A65" s="61" t="s">
        <v>41</v>
      </c>
      <c r="B65" s="61">
        <v>3332.78</v>
      </c>
      <c r="C65" s="61"/>
      <c r="D65" s="61"/>
      <c r="E65" s="61" t="s">
        <v>34</v>
      </c>
      <c r="F65" s="61">
        <f>B66/2</f>
        <v>2671.05</v>
      </c>
      <c r="G65" s="49"/>
      <c r="H65" s="49"/>
      <c r="I65" s="49"/>
      <c r="J65" s="49"/>
      <c r="K65" s="49"/>
      <c r="L65" s="49"/>
      <c r="M65" s="49"/>
    </row>
    <row r="66" spans="1:13" ht="15.6" x14ac:dyDescent="0.3">
      <c r="A66" s="61" t="s">
        <v>16</v>
      </c>
      <c r="B66" s="55">
        <f>B64+B65</f>
        <v>5342.1</v>
      </c>
      <c r="C66" s="49"/>
      <c r="D66" s="49"/>
      <c r="E66" s="61"/>
      <c r="F66" s="61"/>
      <c r="G66" s="49"/>
      <c r="H66" s="49"/>
      <c r="I66" s="49"/>
      <c r="J66" s="49"/>
      <c r="K66" s="49"/>
      <c r="L66" s="49"/>
      <c r="M66" s="49"/>
    </row>
    <row r="67" spans="1:13" ht="15.6" x14ac:dyDescent="0.3">
      <c r="A67" s="49"/>
      <c r="B67" s="49"/>
      <c r="C67" s="49"/>
      <c r="D67" s="49"/>
      <c r="E67" s="61"/>
      <c r="F67" s="61"/>
      <c r="G67" s="49"/>
      <c r="H67" s="49"/>
      <c r="I67" s="49"/>
      <c r="J67" s="49"/>
      <c r="K67" s="49"/>
      <c r="L67" s="49"/>
      <c r="M67" s="49"/>
    </row>
    <row r="68" spans="1:13" ht="15.6" x14ac:dyDescent="0.3">
      <c r="A68" s="61"/>
      <c r="B68" s="61"/>
      <c r="C68" s="61"/>
      <c r="D68" s="61"/>
      <c r="E68" s="61"/>
      <c r="F68" s="61"/>
      <c r="G68" s="49"/>
      <c r="H68" s="49" t="s">
        <v>68</v>
      </c>
      <c r="I68" s="49"/>
      <c r="J68" s="49"/>
      <c r="K68" s="49"/>
      <c r="L68" s="49"/>
      <c r="M68" s="49"/>
    </row>
    <row r="69" spans="1:13" ht="15.6" x14ac:dyDescent="0.3">
      <c r="A69" s="61" t="s">
        <v>125</v>
      </c>
      <c r="B69" s="61">
        <v>2009.32</v>
      </c>
      <c r="C69" s="49"/>
      <c r="D69" s="49"/>
      <c r="E69" s="61" t="s">
        <v>47</v>
      </c>
      <c r="F69" s="61">
        <f>B71/2</f>
        <v>2671.05</v>
      </c>
      <c r="G69" s="49"/>
      <c r="H69" s="49"/>
      <c r="I69" s="49"/>
      <c r="J69" s="49"/>
      <c r="K69" s="49"/>
      <c r="L69" s="49"/>
      <c r="M69" s="49"/>
    </row>
    <row r="70" spans="1:13" ht="15.6" x14ac:dyDescent="0.3">
      <c r="A70" s="61" t="s">
        <v>41</v>
      </c>
      <c r="B70" s="61">
        <v>3332.78</v>
      </c>
      <c r="C70" s="49"/>
      <c r="D70" s="49"/>
      <c r="E70" s="61"/>
      <c r="F70" s="61"/>
      <c r="G70" s="49"/>
      <c r="H70" s="49" t="s">
        <v>69</v>
      </c>
      <c r="I70" s="49" t="s">
        <v>71</v>
      </c>
      <c r="J70" s="49" t="s">
        <v>70</v>
      </c>
      <c r="K70" s="49"/>
      <c r="L70" s="49"/>
      <c r="M70" s="49"/>
    </row>
    <row r="71" spans="1:13" ht="15.6" x14ac:dyDescent="0.3">
      <c r="A71" s="61" t="s">
        <v>16</v>
      </c>
      <c r="B71" s="55">
        <f>B69+B70</f>
        <v>5342.1</v>
      </c>
      <c r="C71" s="49"/>
      <c r="D71" s="49"/>
      <c r="E71" s="61"/>
      <c r="F71" s="61"/>
      <c r="G71" s="49"/>
      <c r="H71" s="49"/>
      <c r="I71" s="49"/>
      <c r="J71" s="49"/>
      <c r="K71" s="49"/>
      <c r="L71" s="49"/>
      <c r="M71" s="49"/>
    </row>
    <row r="72" spans="1:13" ht="15.6" x14ac:dyDescent="0.3">
      <c r="A72" s="49"/>
      <c r="B72" s="61"/>
      <c r="C72" s="61"/>
      <c r="D72" s="61"/>
      <c r="E72" s="61"/>
      <c r="F72" s="61"/>
      <c r="G72" s="49"/>
      <c r="H72" s="49"/>
      <c r="I72" s="49"/>
      <c r="J72" s="49"/>
      <c r="K72" s="49"/>
      <c r="L72" s="49"/>
      <c r="M72" s="49"/>
    </row>
    <row r="73" spans="1:13" ht="15.6" x14ac:dyDescent="0.3">
      <c r="A73" s="61" t="s">
        <v>39</v>
      </c>
      <c r="B73" s="61">
        <v>3143.86</v>
      </c>
      <c r="C73" s="49"/>
      <c r="D73" s="49"/>
      <c r="E73" s="61"/>
      <c r="F73" s="61"/>
      <c r="G73" s="49"/>
      <c r="H73" s="49"/>
      <c r="I73" s="49"/>
      <c r="J73" s="49"/>
      <c r="K73" s="49"/>
      <c r="L73" s="49"/>
      <c r="M73" s="49"/>
    </row>
    <row r="74" spans="1:13" ht="15.6" x14ac:dyDescent="0.3">
      <c r="A74" s="61" t="s">
        <v>41</v>
      </c>
      <c r="B74" s="61">
        <v>5136.5200000000004</v>
      </c>
      <c r="C74" s="49"/>
      <c r="D74" s="49"/>
      <c r="E74" s="61" t="s">
        <v>40</v>
      </c>
      <c r="F74" s="61">
        <f t="shared" ref="F74" si="1">B75/2</f>
        <v>4140.1900000000005</v>
      </c>
      <c r="G74" s="49"/>
      <c r="H74" s="49"/>
      <c r="I74" s="49"/>
      <c r="J74" s="49"/>
      <c r="K74" s="49"/>
      <c r="L74" s="49"/>
      <c r="M74" s="49"/>
    </row>
    <row r="75" spans="1:13" ht="15.6" x14ac:dyDescent="0.3">
      <c r="A75" s="61" t="s">
        <v>16</v>
      </c>
      <c r="B75" s="78">
        <f>SUM(B72:B74)</f>
        <v>8280.380000000001</v>
      </c>
      <c r="C75" s="49"/>
      <c r="D75" s="49"/>
      <c r="E75" s="61"/>
      <c r="F75" s="61"/>
      <c r="G75" s="49"/>
      <c r="H75" s="49"/>
      <c r="I75" s="49"/>
      <c r="J75" s="49"/>
      <c r="K75" s="49"/>
      <c r="L75" s="49"/>
      <c r="M75" s="49"/>
    </row>
    <row r="76" spans="1:13" ht="15.6" x14ac:dyDescent="0.3">
      <c r="A76" s="61" t="s">
        <v>126</v>
      </c>
      <c r="B76" s="61">
        <v>3143.86</v>
      </c>
      <c r="C76" s="49"/>
      <c r="D76" s="49"/>
      <c r="E76" s="61"/>
      <c r="F76" s="61"/>
      <c r="G76" s="49"/>
      <c r="H76" s="49"/>
      <c r="I76" s="49"/>
      <c r="J76" s="49"/>
      <c r="K76" s="49"/>
      <c r="L76" s="49"/>
      <c r="M76" s="49"/>
    </row>
    <row r="77" spans="1:13" ht="15.6" x14ac:dyDescent="0.3">
      <c r="A77" s="61" t="s">
        <v>41</v>
      </c>
      <c r="B77" s="61">
        <v>5136.5200000000004</v>
      </c>
      <c r="C77" s="49"/>
      <c r="D77" s="49"/>
      <c r="E77" s="61" t="s">
        <v>40</v>
      </c>
      <c r="F77" s="61">
        <f t="shared" ref="F77" si="2">B78/2</f>
        <v>4140.1900000000005</v>
      </c>
      <c r="G77" s="49"/>
      <c r="H77" s="49"/>
      <c r="I77" s="49"/>
      <c r="J77" s="49"/>
      <c r="K77" s="49"/>
      <c r="L77" s="49"/>
      <c r="M77" s="49"/>
    </row>
    <row r="78" spans="1:13" ht="15.6" x14ac:dyDescent="0.3">
      <c r="A78" s="61" t="s">
        <v>16</v>
      </c>
      <c r="B78" s="78">
        <f>SUM(B76:B77)</f>
        <v>8280.380000000001</v>
      </c>
      <c r="C78" s="49"/>
      <c r="D78" s="49"/>
      <c r="E78" s="61"/>
      <c r="F78" s="61"/>
      <c r="G78" s="49"/>
      <c r="H78" s="49"/>
      <c r="I78" s="49"/>
      <c r="J78" s="49"/>
      <c r="K78" s="49"/>
      <c r="L78" s="49"/>
      <c r="M78" s="49"/>
    </row>
    <row r="79" spans="1:13" ht="15.6" x14ac:dyDescent="0.3">
      <c r="A79" s="63"/>
      <c r="B79" s="63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</row>
    <row r="80" spans="1:13" ht="15.6" x14ac:dyDescent="0.3">
      <c r="A80" s="63" t="s">
        <v>43</v>
      </c>
      <c r="B80" s="63">
        <v>3892.58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</row>
    <row r="81" spans="1:13" ht="15.6" x14ac:dyDescent="0.3">
      <c r="A81" s="63"/>
      <c r="B81" s="79">
        <f>SUM(B80)</f>
        <v>3892.58</v>
      </c>
      <c r="C81" s="49"/>
      <c r="D81" s="49"/>
      <c r="E81" s="61" t="s">
        <v>42</v>
      </c>
      <c r="F81" s="61">
        <f>B81/2</f>
        <v>1946.29</v>
      </c>
      <c r="G81" s="49"/>
      <c r="H81" s="49"/>
      <c r="I81" s="49"/>
      <c r="J81" s="49"/>
      <c r="K81" s="49"/>
      <c r="L81" s="49"/>
      <c r="M81" s="49"/>
    </row>
    <row r="82" spans="1:13" ht="15.6" x14ac:dyDescent="0.3">
      <c r="A82" s="63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</row>
    <row r="83" spans="1:13" ht="15.6" x14ac:dyDescent="0.3">
      <c r="A83" s="63" t="s">
        <v>46</v>
      </c>
      <c r="B83" s="63">
        <f>B81+B78+B75+B71+B66</f>
        <v>31137.54</v>
      </c>
      <c r="C83" s="49"/>
      <c r="D83" s="49"/>
      <c r="E83" s="61"/>
      <c r="F83" s="61"/>
      <c r="G83" s="49"/>
      <c r="H83" s="49"/>
      <c r="I83" s="49"/>
      <c r="J83" s="49"/>
      <c r="K83" s="49"/>
      <c r="L83" s="49"/>
      <c r="M83" s="49"/>
    </row>
    <row r="84" spans="1:13" ht="15.6" x14ac:dyDescent="0.3">
      <c r="A84" s="49"/>
      <c r="B84" s="49"/>
      <c r="C84" s="49"/>
      <c r="D84" s="49"/>
      <c r="E84" s="55" t="s">
        <v>49</v>
      </c>
      <c r="F84" s="55">
        <f>F77+F81+F74+F69+F65</f>
        <v>15568.77</v>
      </c>
      <c r="G84" s="49"/>
      <c r="H84" s="49"/>
      <c r="I84" s="49"/>
      <c r="J84" s="49"/>
      <c r="K84" s="49"/>
      <c r="L84" s="49"/>
      <c r="M84" s="49"/>
    </row>
    <row r="85" spans="1:13" ht="15.6" x14ac:dyDescent="0.3">
      <c r="A85" s="49" t="s">
        <v>50</v>
      </c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</row>
    <row r="86" spans="1:13" ht="15.6" x14ac:dyDescent="0.3">
      <c r="A86" s="49"/>
      <c r="B86" s="49"/>
      <c r="C86" s="49"/>
      <c r="D86" s="49"/>
      <c r="E86" s="49"/>
      <c r="F86" s="49" t="s">
        <v>51</v>
      </c>
      <c r="G86" s="49"/>
      <c r="H86" s="49"/>
      <c r="I86" s="49"/>
      <c r="J86" s="49"/>
      <c r="K86" s="49"/>
      <c r="L86" s="49"/>
      <c r="M86" s="49"/>
    </row>
    <row r="87" spans="1:13" ht="15.6" x14ac:dyDescent="0.3">
      <c r="A87" s="4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</row>
    <row r="88" spans="1:13" ht="15.6" x14ac:dyDescent="0.3">
      <c r="A88" s="49" t="s">
        <v>128</v>
      </c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</row>
    <row r="89" spans="1:13" ht="15.6" x14ac:dyDescent="0.3">
      <c r="A89" s="4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3" ht="15.6" x14ac:dyDescent="0.3">
      <c r="A90" s="4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</row>
    <row r="91" spans="1:13" ht="15.6" x14ac:dyDescent="0.3">
      <c r="A91" s="4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</row>
    <row r="92" spans="1:13" ht="15.6" x14ac:dyDescent="0.3">
      <c r="A92" s="49"/>
      <c r="B92" s="49"/>
      <c r="C92" s="49"/>
      <c r="D92" s="49" t="s">
        <v>131</v>
      </c>
      <c r="E92" s="49"/>
      <c r="F92" s="49"/>
      <c r="G92" s="49"/>
      <c r="H92" s="49"/>
      <c r="I92" s="49"/>
      <c r="J92" s="49"/>
      <c r="K92" s="49"/>
      <c r="L92" s="49"/>
      <c r="M92" s="49"/>
    </row>
    <row r="93" spans="1:13" ht="15.6" x14ac:dyDescent="0.3">
      <c r="A93" s="4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</row>
    <row r="94" spans="1:13" ht="15.6" x14ac:dyDescent="0.3">
      <c r="A94" s="4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</row>
    <row r="95" spans="1:13" ht="15.6" x14ac:dyDescent="0.3">
      <c r="A95" s="104" t="s">
        <v>302</v>
      </c>
      <c r="B95" s="104"/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M95" s="49"/>
    </row>
    <row r="96" spans="1:13" ht="15.6" x14ac:dyDescent="0.3">
      <c r="A96" s="4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</row>
    <row r="97" spans="1:13" ht="15.6" x14ac:dyDescent="0.3">
      <c r="A97" s="97" t="s">
        <v>52</v>
      </c>
      <c r="B97" s="97"/>
      <c r="C97" s="97"/>
      <c r="D97" s="97"/>
      <c r="E97" s="97"/>
      <c r="F97" s="61"/>
      <c r="G97" s="49"/>
      <c r="H97" s="49"/>
      <c r="I97" s="49"/>
      <c r="J97" s="49"/>
      <c r="K97" s="49"/>
      <c r="L97" s="49"/>
      <c r="M97" s="49"/>
    </row>
    <row r="98" spans="1:13" ht="15.6" x14ac:dyDescent="0.3">
      <c r="A98" s="61" t="s">
        <v>25</v>
      </c>
      <c r="B98" s="61" t="s">
        <v>26</v>
      </c>
      <c r="C98" s="61" t="s">
        <v>27</v>
      </c>
      <c r="D98" s="61" t="s">
        <v>28</v>
      </c>
      <c r="E98" s="61" t="s">
        <v>29</v>
      </c>
      <c r="F98" s="49"/>
      <c r="G98" s="49"/>
      <c r="H98" s="49"/>
      <c r="I98" s="49"/>
      <c r="J98" s="49"/>
      <c r="K98" s="49"/>
      <c r="L98" s="49"/>
      <c r="M98" s="49"/>
    </row>
    <row r="99" spans="1:13" ht="15.6" x14ac:dyDescent="0.3">
      <c r="A99" s="61">
        <v>1</v>
      </c>
      <c r="B99" s="61">
        <v>0.15</v>
      </c>
      <c r="C99" s="61">
        <v>0.2</v>
      </c>
      <c r="D99" s="61" t="s">
        <v>53</v>
      </c>
      <c r="E99" s="61">
        <f>1*0.15*0.2*2400</f>
        <v>72</v>
      </c>
      <c r="F99" s="49"/>
      <c r="G99" s="49"/>
      <c r="H99" s="49"/>
      <c r="I99" s="49"/>
      <c r="J99" s="49"/>
      <c r="K99" s="49"/>
      <c r="L99" s="49"/>
      <c r="M99" s="49"/>
    </row>
    <row r="100" spans="1:13" ht="15.6" x14ac:dyDescent="0.3">
      <c r="A100" s="97" t="s">
        <v>54</v>
      </c>
      <c r="B100" s="97"/>
      <c r="C100" s="97"/>
      <c r="D100" s="97"/>
      <c r="E100" s="97"/>
      <c r="F100" s="61"/>
      <c r="G100" s="49"/>
      <c r="H100" s="49"/>
      <c r="I100" s="49"/>
      <c r="J100" s="49"/>
      <c r="K100" s="49"/>
      <c r="L100" s="49"/>
      <c r="M100" s="49"/>
    </row>
    <row r="101" spans="1:13" ht="15.6" x14ac:dyDescent="0.3">
      <c r="A101" s="61" t="s">
        <v>114</v>
      </c>
      <c r="B101" s="61" t="s">
        <v>129</v>
      </c>
      <c r="C101" s="61">
        <v>1195.6600000000001</v>
      </c>
      <c r="D101" s="61" t="s">
        <v>130</v>
      </c>
      <c r="E101" s="64">
        <v>328.48</v>
      </c>
      <c r="F101" s="61" t="s">
        <v>55</v>
      </c>
      <c r="G101" s="49"/>
      <c r="H101" s="49"/>
      <c r="I101" s="49"/>
      <c r="J101" s="49"/>
      <c r="K101" s="49"/>
      <c r="L101" s="49"/>
      <c r="M101" s="49"/>
    </row>
    <row r="102" spans="1:13" ht="15.6" x14ac:dyDescent="0.3">
      <c r="A102" s="97" t="s">
        <v>59</v>
      </c>
      <c r="B102" s="97"/>
      <c r="C102" s="97"/>
      <c r="D102" s="97"/>
      <c r="E102" s="97"/>
      <c r="F102" s="61"/>
      <c r="G102" s="49"/>
      <c r="H102" s="49"/>
      <c r="I102" s="49"/>
      <c r="J102" s="49"/>
      <c r="K102" s="49"/>
      <c r="L102" s="49"/>
      <c r="M102" s="49"/>
    </row>
    <row r="103" spans="1:13" ht="15.6" x14ac:dyDescent="0.3">
      <c r="A103" s="61">
        <v>1</v>
      </c>
      <c r="B103" s="61">
        <v>1</v>
      </c>
      <c r="C103" s="61">
        <v>1</v>
      </c>
      <c r="D103" s="61">
        <v>915.6</v>
      </c>
      <c r="E103" s="61">
        <f>C103*D103</f>
        <v>915.6</v>
      </c>
      <c r="F103" s="61" t="s">
        <v>60</v>
      </c>
      <c r="G103" s="49"/>
      <c r="H103" s="49"/>
      <c r="I103" s="49"/>
      <c r="J103" s="49"/>
      <c r="K103" s="49"/>
      <c r="L103" s="49"/>
      <c r="M103" s="49"/>
    </row>
    <row r="104" spans="1:13" ht="15.6" x14ac:dyDescent="0.3">
      <c r="A104" s="97" t="s">
        <v>90</v>
      </c>
      <c r="B104" s="97"/>
      <c r="C104" s="97"/>
      <c r="D104" s="97"/>
      <c r="E104" s="97"/>
      <c r="F104" s="61"/>
      <c r="G104" s="49"/>
      <c r="H104" s="49"/>
      <c r="I104" s="49"/>
      <c r="J104" s="49"/>
      <c r="K104" s="49"/>
      <c r="L104" s="49"/>
      <c r="M104" s="49"/>
    </row>
    <row r="105" spans="1:13" ht="15.6" x14ac:dyDescent="0.3">
      <c r="A105" s="61" t="s">
        <v>25</v>
      </c>
      <c r="B105" s="61" t="s">
        <v>26</v>
      </c>
      <c r="C105" s="61" t="s">
        <v>27</v>
      </c>
      <c r="D105" s="61" t="s">
        <v>28</v>
      </c>
      <c r="E105" s="61" t="s">
        <v>29</v>
      </c>
      <c r="F105" s="49"/>
      <c r="G105" s="49"/>
      <c r="H105" s="49"/>
      <c r="I105" s="49"/>
      <c r="J105" s="49"/>
      <c r="K105" s="49"/>
      <c r="L105" s="49"/>
      <c r="M105" s="49"/>
    </row>
    <row r="106" spans="1:13" ht="15.6" x14ac:dyDescent="0.3">
      <c r="A106" s="61">
        <v>1</v>
      </c>
      <c r="B106" s="61">
        <v>0.15</v>
      </c>
      <c r="C106" s="61">
        <v>0.2</v>
      </c>
      <c r="D106" s="61" t="s">
        <v>53</v>
      </c>
      <c r="E106" s="61">
        <f>B106*C106*2400</f>
        <v>72</v>
      </c>
      <c r="F106" s="49"/>
      <c r="G106" s="49"/>
      <c r="H106" s="49"/>
      <c r="I106" s="49"/>
      <c r="J106" s="49"/>
      <c r="K106" s="49"/>
      <c r="L106" s="49"/>
      <c r="M106" s="49"/>
    </row>
    <row r="107" spans="1:13" ht="16.2" thickBot="1" x14ac:dyDescent="0.35">
      <c r="A107" s="4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</row>
    <row r="108" spans="1:13" ht="15.6" x14ac:dyDescent="0.3">
      <c r="A108" s="49"/>
      <c r="B108" s="49"/>
      <c r="C108" s="49"/>
      <c r="D108" s="65" t="s">
        <v>33</v>
      </c>
      <c r="E108" s="66">
        <f>E106+E103+E101+E99</f>
        <v>1388.08</v>
      </c>
      <c r="F108" s="49"/>
      <c r="G108" s="49"/>
      <c r="H108" s="49"/>
      <c r="I108" s="49"/>
      <c r="J108" s="49"/>
      <c r="K108" s="49"/>
      <c r="L108" s="49"/>
      <c r="M108" s="49"/>
    </row>
    <row r="109" spans="1:13" ht="16.2" thickBot="1" x14ac:dyDescent="0.35">
      <c r="A109" s="49"/>
      <c r="B109" s="49"/>
      <c r="C109" s="49"/>
      <c r="D109" s="49"/>
      <c r="E109" s="49">
        <v>208.21</v>
      </c>
      <c r="F109" s="67">
        <v>0.15</v>
      </c>
      <c r="G109" s="49"/>
      <c r="H109" s="49"/>
      <c r="I109" s="49"/>
      <c r="J109" s="49"/>
      <c r="K109" s="49"/>
      <c r="L109" s="49"/>
      <c r="M109" s="49"/>
    </row>
    <row r="110" spans="1:13" ht="15.6" x14ac:dyDescent="0.3">
      <c r="A110" s="49"/>
      <c r="B110" s="49"/>
      <c r="C110" s="49"/>
      <c r="D110" s="65" t="s">
        <v>33</v>
      </c>
      <c r="E110" s="66">
        <f>E108+E109</f>
        <v>1596.29</v>
      </c>
      <c r="F110" s="49"/>
      <c r="G110" s="49"/>
      <c r="H110" s="49"/>
      <c r="I110" s="49"/>
      <c r="J110" s="49"/>
      <c r="K110" s="49"/>
      <c r="L110" s="49"/>
      <c r="M110" s="49"/>
    </row>
    <row r="111" spans="1:13" ht="15.6" x14ac:dyDescent="0.3">
      <c r="A111" s="4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1:13" ht="15.6" x14ac:dyDescent="0.3">
      <c r="A112" s="49" t="s">
        <v>63</v>
      </c>
      <c r="B112" s="49" t="s">
        <v>61</v>
      </c>
      <c r="C112" s="49" t="s">
        <v>62</v>
      </c>
      <c r="D112" s="49"/>
      <c r="E112" s="68">
        <f>E110/4000</f>
        <v>0.3990725</v>
      </c>
      <c r="F112" s="49" t="s">
        <v>65</v>
      </c>
      <c r="G112" s="49"/>
      <c r="H112" s="49"/>
      <c r="I112" s="49"/>
      <c r="J112" s="49"/>
      <c r="K112" s="49"/>
      <c r="L112" s="49"/>
      <c r="M112" s="49"/>
    </row>
    <row r="113" spans="1:13" ht="15.6" x14ac:dyDescent="0.3">
      <c r="A113" s="49" t="s">
        <v>64</v>
      </c>
      <c r="B113" s="49"/>
      <c r="C113" s="49"/>
      <c r="D113" s="49"/>
      <c r="E113" s="49"/>
      <c r="F113" s="49" t="s">
        <v>65</v>
      </c>
      <c r="G113" s="49"/>
      <c r="H113" s="49"/>
      <c r="I113" s="49"/>
      <c r="J113" s="49"/>
      <c r="K113" s="49"/>
      <c r="L113" s="49"/>
      <c r="M113" s="49"/>
    </row>
    <row r="114" spans="1:13" ht="15.6" x14ac:dyDescent="0.3">
      <c r="A114" s="49" t="s">
        <v>66</v>
      </c>
      <c r="B114" s="49"/>
      <c r="C114" s="49"/>
      <c r="D114" s="49"/>
      <c r="E114" s="49"/>
      <c r="F114" s="49" t="s">
        <v>67</v>
      </c>
      <c r="G114" s="49"/>
      <c r="H114" s="49"/>
      <c r="I114" s="49"/>
      <c r="J114" s="49"/>
      <c r="K114" s="49"/>
      <c r="L114" s="49"/>
      <c r="M114" s="49"/>
    </row>
    <row r="115" spans="1:13" ht="15.6" x14ac:dyDescent="0.3">
      <c r="A115" s="4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1:13" ht="15.6" x14ac:dyDescent="0.3">
      <c r="A116" s="4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1:13" ht="15.6" x14ac:dyDescent="0.3">
      <c r="A117" s="4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1:13" ht="15.6" x14ac:dyDescent="0.3">
      <c r="A118" s="104" t="s">
        <v>299</v>
      </c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  <c r="M118" s="69"/>
    </row>
    <row r="119" spans="1:13" ht="15.6" x14ac:dyDescent="0.3">
      <c r="A119" s="4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1:13" ht="15.6" x14ac:dyDescent="0.3">
      <c r="A120" s="4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1:13" ht="15.6" x14ac:dyDescent="0.3">
      <c r="A121" s="49" t="s">
        <v>136</v>
      </c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1:13" ht="15.6" x14ac:dyDescent="0.3">
      <c r="A122" s="4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1:13" ht="15.6" x14ac:dyDescent="0.3">
      <c r="A123" s="49" t="s">
        <v>137</v>
      </c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  <row r="124" spans="1:13" ht="15.6" x14ac:dyDescent="0.3">
      <c r="A124" s="4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</row>
    <row r="125" spans="1:13" ht="15.6" x14ac:dyDescent="0.3">
      <c r="A125" s="49" t="s">
        <v>138</v>
      </c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</row>
    <row r="126" spans="1:13" ht="15.6" x14ac:dyDescent="0.3">
      <c r="A126" s="4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</row>
    <row r="127" spans="1:13" ht="15.6" x14ac:dyDescent="0.3">
      <c r="A127" s="4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</row>
    <row r="128" spans="1:13" ht="15.6" x14ac:dyDescent="0.3">
      <c r="A128" s="49"/>
      <c r="B128" s="49"/>
      <c r="C128" s="49"/>
      <c r="D128" s="49"/>
      <c r="E128" s="49" t="s">
        <v>151</v>
      </c>
      <c r="F128" s="49"/>
      <c r="G128" s="49"/>
      <c r="H128" s="49"/>
      <c r="I128" s="49"/>
      <c r="J128" s="49"/>
      <c r="K128" s="49"/>
      <c r="L128" s="49"/>
      <c r="M128" s="49"/>
    </row>
    <row r="129" spans="1:13" ht="15.6" x14ac:dyDescent="0.3">
      <c r="A129" s="4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</row>
    <row r="130" spans="1:13" ht="15.6" x14ac:dyDescent="0.3">
      <c r="A130" s="4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</row>
    <row r="131" spans="1:13" ht="15.6" x14ac:dyDescent="0.3">
      <c r="A131" s="4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</row>
    <row r="132" spans="1:13" ht="15.6" x14ac:dyDescent="0.3">
      <c r="A132" s="4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</row>
    <row r="133" spans="1:13" ht="15.6" x14ac:dyDescent="0.3">
      <c r="A133" s="4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</row>
    <row r="134" spans="1:13" ht="15.6" x14ac:dyDescent="0.3">
      <c r="A134" s="4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</row>
    <row r="135" spans="1:13" ht="15.6" x14ac:dyDescent="0.3">
      <c r="A135" s="49"/>
      <c r="B135" s="49"/>
      <c r="C135" s="49"/>
      <c r="D135" s="49"/>
      <c r="E135" s="49" t="s">
        <v>139</v>
      </c>
      <c r="F135" s="49"/>
      <c r="G135" s="49"/>
      <c r="H135" s="49"/>
      <c r="I135" s="49"/>
      <c r="J135" s="49"/>
      <c r="K135" s="49"/>
      <c r="L135" s="49"/>
      <c r="M135" s="49"/>
    </row>
    <row r="136" spans="1:13" ht="15.6" x14ac:dyDescent="0.3">
      <c r="A136" s="4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</row>
    <row r="137" spans="1:13" ht="15.6" x14ac:dyDescent="0.3">
      <c r="A137" s="4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</row>
    <row r="138" spans="1:13" ht="15.6" x14ac:dyDescent="0.3">
      <c r="A138" s="4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</row>
    <row r="139" spans="1:13" ht="15.6" x14ac:dyDescent="0.3">
      <c r="A139" s="4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</row>
    <row r="140" spans="1:13" ht="15.6" x14ac:dyDescent="0.3">
      <c r="A140" s="4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</row>
    <row r="141" spans="1:13" ht="15.6" x14ac:dyDescent="0.3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</row>
    <row r="142" spans="1:13" ht="15.6" x14ac:dyDescent="0.3">
      <c r="A142" s="4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</row>
    <row r="143" spans="1:13" ht="15.6" x14ac:dyDescent="0.3">
      <c r="A143" s="4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</row>
    <row r="144" spans="1:13" ht="15.6" x14ac:dyDescent="0.3">
      <c r="A144" s="4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</row>
    <row r="145" spans="1:13" ht="15.6" x14ac:dyDescent="0.3">
      <c r="A145" s="4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</row>
    <row r="146" spans="1:13" ht="15.6" x14ac:dyDescent="0.3">
      <c r="A146" s="4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</row>
    <row r="147" spans="1:13" ht="15.6" x14ac:dyDescent="0.3">
      <c r="A147" s="4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</row>
    <row r="148" spans="1:13" ht="15.6" x14ac:dyDescent="0.3">
      <c r="A148" s="4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</row>
    <row r="149" spans="1:13" ht="15.6" x14ac:dyDescent="0.3">
      <c r="A149" s="4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</row>
    <row r="150" spans="1:13" ht="15.6" x14ac:dyDescent="0.3">
      <c r="A150" s="4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</row>
    <row r="151" spans="1:13" ht="15.6" x14ac:dyDescent="0.3">
      <c r="A151" s="49"/>
      <c r="B151" s="49"/>
      <c r="C151" s="49"/>
      <c r="D151" s="49"/>
      <c r="E151" s="49" t="s">
        <v>140</v>
      </c>
      <c r="F151" s="49"/>
      <c r="G151" s="49"/>
      <c r="H151" s="49"/>
      <c r="I151" s="49"/>
      <c r="J151" s="49"/>
      <c r="K151" s="49"/>
      <c r="L151" s="49"/>
      <c r="M151" s="49"/>
    </row>
    <row r="152" spans="1:13" ht="15.6" x14ac:dyDescent="0.3">
      <c r="A152" s="4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</row>
    <row r="153" spans="1:13" ht="15.6" x14ac:dyDescent="0.3">
      <c r="A153" s="4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</row>
    <row r="154" spans="1:13" ht="15.6" x14ac:dyDescent="0.3">
      <c r="A154" s="4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</row>
    <row r="155" spans="1:13" ht="15.6" x14ac:dyDescent="0.3">
      <c r="A155" s="4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</row>
    <row r="156" spans="1:13" ht="15.6" x14ac:dyDescent="0.3">
      <c r="A156" s="4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</row>
    <row r="157" spans="1:13" ht="15.6" x14ac:dyDescent="0.3">
      <c r="A157" s="4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</row>
    <row r="158" spans="1:13" ht="15.6" x14ac:dyDescent="0.3">
      <c r="A158" s="4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</row>
    <row r="159" spans="1:13" ht="15.6" x14ac:dyDescent="0.3">
      <c r="A159" s="4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</row>
    <row r="160" spans="1:13" ht="15.6" x14ac:dyDescent="0.3">
      <c r="A160" s="4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</row>
    <row r="161" spans="1:13" ht="15.6" x14ac:dyDescent="0.3">
      <c r="A161" s="4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</row>
    <row r="162" spans="1:13" ht="15.6" x14ac:dyDescent="0.3">
      <c r="A162" s="4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</row>
    <row r="163" spans="1:13" ht="15.6" x14ac:dyDescent="0.3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</row>
    <row r="164" spans="1:13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</row>
    <row r="165" spans="1:13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</row>
    <row r="166" spans="1:13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</row>
    <row r="167" spans="1:13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</row>
    <row r="168" spans="1:13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</row>
    <row r="169" spans="1:13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</row>
  </sheetData>
  <mergeCells count="21">
    <mergeCell ref="A118:L118"/>
    <mergeCell ref="A3:J3"/>
    <mergeCell ref="A4:J4"/>
    <mergeCell ref="A5:J5"/>
    <mergeCell ref="A6:J6"/>
    <mergeCell ref="A7:J7"/>
    <mergeCell ref="A100:E100"/>
    <mergeCell ref="A102:E102"/>
    <mergeCell ref="A104:E104"/>
    <mergeCell ref="B9:E9"/>
    <mergeCell ref="B12:D12"/>
    <mergeCell ref="B14:H14"/>
    <mergeCell ref="B10:D10"/>
    <mergeCell ref="B11:D11"/>
    <mergeCell ref="B13:D13"/>
    <mergeCell ref="A97:E97"/>
    <mergeCell ref="A19:L19"/>
    <mergeCell ref="A55:L55"/>
    <mergeCell ref="A1:K1"/>
    <mergeCell ref="A2:J2"/>
    <mergeCell ref="A95:L95"/>
  </mergeCells>
  <hyperlinks>
    <hyperlink ref="K6" r:id="rId1"/>
    <hyperlink ref="L6" r:id="rId2"/>
  </hyperlinks>
  <pageMargins left="0.7" right="0.7" top="0.75" bottom="0.75" header="0.3" footer="0.3"/>
  <pageSetup scale="50" orientation="portrait" r:id="rId3"/>
  <rowBreaks count="2" manualBreakCount="2">
    <brk id="54" max="11" man="1"/>
    <brk id="117" max="11" man="1"/>
  </row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view="pageBreakPreview" topLeftCell="A22" zoomScale="60" zoomScaleNormal="100" workbookViewId="0">
      <selection activeCell="E5" sqref="E5"/>
    </sheetView>
  </sheetViews>
  <sheetFormatPr baseColWidth="10" defaultRowHeight="14.4" x14ac:dyDescent="0.3"/>
  <cols>
    <col min="1" max="1" width="11.5546875" customWidth="1"/>
    <col min="7" max="7" width="15.77734375" customWidth="1"/>
    <col min="8" max="8" width="18" customWidth="1"/>
    <col min="9" max="9" width="16" customWidth="1"/>
  </cols>
  <sheetData>
    <row r="1" spans="1:9" ht="88.2" customHeight="1" x14ac:dyDescent="0.35">
      <c r="A1" s="105" t="s">
        <v>291</v>
      </c>
      <c r="B1" s="109"/>
      <c r="C1" s="109"/>
      <c r="D1" s="109"/>
      <c r="E1" s="109"/>
      <c r="F1" s="109"/>
      <c r="G1" s="109"/>
      <c r="H1" s="109"/>
      <c r="I1" s="109"/>
    </row>
    <row r="2" spans="1:9" ht="14.4" customHeight="1" x14ac:dyDescent="0.3">
      <c r="A2" s="113" t="s">
        <v>160</v>
      </c>
      <c r="B2" s="114"/>
      <c r="C2" s="117" t="s">
        <v>285</v>
      </c>
      <c r="D2" s="118"/>
      <c r="E2" s="118"/>
      <c r="F2" s="118"/>
      <c r="G2" s="118"/>
      <c r="H2" s="118"/>
      <c r="I2" s="118"/>
    </row>
    <row r="3" spans="1:9" ht="62.4" customHeight="1" x14ac:dyDescent="0.3">
      <c r="A3" s="115" t="s">
        <v>159</v>
      </c>
      <c r="B3" s="116"/>
      <c r="C3" s="117"/>
      <c r="D3" s="118"/>
      <c r="E3" s="118"/>
      <c r="F3" s="118"/>
      <c r="G3" s="118"/>
      <c r="H3" s="118"/>
      <c r="I3" s="118"/>
    </row>
    <row r="4" spans="1:9" x14ac:dyDescent="0.3">
      <c r="A4" s="5"/>
      <c r="B4" s="5"/>
      <c r="C4" s="5"/>
      <c r="D4" s="5"/>
      <c r="E4" s="5"/>
      <c r="F4" s="5"/>
      <c r="G4" s="5"/>
      <c r="H4" s="5"/>
      <c r="I4" s="5"/>
    </row>
    <row r="5" spans="1:9" ht="27.6" customHeight="1" x14ac:dyDescent="0.3">
      <c r="A5" s="5"/>
      <c r="B5" s="5"/>
      <c r="E5" s="5"/>
      <c r="F5" s="119" t="s">
        <v>154</v>
      </c>
      <c r="G5" s="119"/>
      <c r="H5" s="119" t="s">
        <v>155</v>
      </c>
      <c r="I5" s="119"/>
    </row>
    <row r="6" spans="1:9" x14ac:dyDescent="0.3">
      <c r="A6" s="111" t="s">
        <v>83</v>
      </c>
      <c r="B6" s="111"/>
      <c r="C6" s="111"/>
      <c r="D6" s="111"/>
      <c r="E6" s="111" t="s">
        <v>161</v>
      </c>
      <c r="F6" s="111"/>
      <c r="G6" s="16" t="s">
        <v>162</v>
      </c>
      <c r="H6" s="16" t="s">
        <v>271</v>
      </c>
      <c r="I6" s="16" t="s">
        <v>163</v>
      </c>
    </row>
    <row r="7" spans="1:9" ht="24.6" x14ac:dyDescent="0.3">
      <c r="A7" s="17"/>
      <c r="B7" s="5"/>
      <c r="C7" s="5"/>
      <c r="D7" s="5"/>
      <c r="E7" s="5"/>
      <c r="F7" s="5"/>
      <c r="G7" s="5">
        <v>382</v>
      </c>
      <c r="H7" s="5">
        <v>1.96</v>
      </c>
      <c r="I7" s="5">
        <f>G7*H7</f>
        <v>748.72</v>
      </c>
    </row>
    <row r="8" spans="1:9" x14ac:dyDescent="0.3">
      <c r="A8" s="5"/>
      <c r="B8" s="5"/>
      <c r="C8" s="5"/>
      <c r="D8" s="5"/>
      <c r="E8" s="5" t="s">
        <v>164</v>
      </c>
      <c r="F8" s="5" t="s">
        <v>165</v>
      </c>
      <c r="G8" s="5">
        <v>382</v>
      </c>
      <c r="H8" s="5">
        <v>2.37</v>
      </c>
      <c r="I8" s="5">
        <f>G8*H8</f>
        <v>905.34</v>
      </c>
    </row>
    <row r="9" spans="1:9" x14ac:dyDescent="0.3">
      <c r="A9" s="5"/>
      <c r="B9" s="5"/>
      <c r="C9" s="5"/>
      <c r="D9" s="5"/>
      <c r="E9" s="5"/>
      <c r="F9" s="5"/>
      <c r="G9" s="5"/>
      <c r="H9" s="5"/>
      <c r="I9" s="5"/>
    </row>
    <row r="10" spans="1:9" x14ac:dyDescent="0.3">
      <c r="A10" s="5"/>
      <c r="B10" s="5"/>
      <c r="C10" s="5"/>
      <c r="D10" s="5"/>
      <c r="E10" s="5" t="s">
        <v>164</v>
      </c>
      <c r="F10" s="5" t="s">
        <v>166</v>
      </c>
      <c r="G10" s="5">
        <v>382</v>
      </c>
      <c r="H10" s="5">
        <v>3.98</v>
      </c>
      <c r="I10" s="5">
        <f>G10*H10</f>
        <v>1520.36</v>
      </c>
    </row>
    <row r="11" spans="1:9" x14ac:dyDescent="0.3">
      <c r="A11" s="5"/>
      <c r="B11" s="5"/>
      <c r="C11" s="5"/>
      <c r="D11" s="5"/>
      <c r="E11" s="5" t="s">
        <v>164</v>
      </c>
      <c r="F11" s="5" t="s">
        <v>166</v>
      </c>
      <c r="G11" s="5">
        <v>382</v>
      </c>
      <c r="H11" s="5">
        <v>2.93</v>
      </c>
      <c r="I11" s="5">
        <f>G11*H11</f>
        <v>1119.26</v>
      </c>
    </row>
    <row r="12" spans="1:9" x14ac:dyDescent="0.3">
      <c r="A12" s="5"/>
      <c r="B12" s="5"/>
      <c r="C12" s="5"/>
      <c r="D12" s="5"/>
      <c r="E12" s="5"/>
      <c r="F12" s="5"/>
      <c r="G12" s="5"/>
      <c r="H12" s="5"/>
      <c r="I12" s="5"/>
    </row>
    <row r="13" spans="1:9" x14ac:dyDescent="0.3">
      <c r="A13" s="5"/>
      <c r="B13" s="5"/>
      <c r="C13" s="5"/>
      <c r="D13" s="5"/>
      <c r="E13" s="5"/>
      <c r="F13" s="5"/>
      <c r="G13" s="5"/>
      <c r="H13" s="5"/>
      <c r="I13" s="5"/>
    </row>
    <row r="14" spans="1:9" x14ac:dyDescent="0.3">
      <c r="A14" s="5"/>
      <c r="B14" s="5"/>
      <c r="C14" s="5"/>
      <c r="D14" s="5"/>
      <c r="E14" s="5"/>
      <c r="F14" s="5"/>
      <c r="G14" s="5"/>
      <c r="H14" s="5"/>
      <c r="I14" s="5"/>
    </row>
    <row r="15" spans="1:9" x14ac:dyDescent="0.3">
      <c r="A15" s="5"/>
      <c r="B15" s="5"/>
      <c r="C15" s="5"/>
      <c r="D15" s="5"/>
      <c r="E15" s="5"/>
      <c r="F15" s="5"/>
      <c r="G15" s="5"/>
      <c r="H15" s="5"/>
      <c r="I15" s="5"/>
    </row>
    <row r="16" spans="1:9" x14ac:dyDescent="0.3">
      <c r="A16" s="5"/>
      <c r="B16" s="5"/>
      <c r="C16" s="5"/>
      <c r="D16" s="5"/>
      <c r="E16" s="5"/>
      <c r="F16" s="5"/>
      <c r="G16" s="5"/>
      <c r="H16" s="5"/>
      <c r="I16" s="5"/>
    </row>
    <row r="17" spans="1:9" x14ac:dyDescent="0.3">
      <c r="A17" s="112" t="s">
        <v>84</v>
      </c>
      <c r="B17" s="112"/>
      <c r="C17" s="112"/>
      <c r="D17" s="112"/>
      <c r="E17" s="112" t="s">
        <v>161</v>
      </c>
      <c r="F17" s="112"/>
      <c r="G17" s="18" t="s">
        <v>167</v>
      </c>
      <c r="H17" s="18" t="s">
        <v>168</v>
      </c>
      <c r="I17" s="18" t="s">
        <v>169</v>
      </c>
    </row>
    <row r="18" spans="1:9" x14ac:dyDescent="0.3">
      <c r="A18" s="5"/>
      <c r="B18" s="5"/>
      <c r="C18" s="5"/>
      <c r="D18" s="5"/>
      <c r="E18" s="19" t="s">
        <v>164</v>
      </c>
      <c r="F18" s="5" t="s">
        <v>178</v>
      </c>
      <c r="G18" s="5">
        <v>2.8</v>
      </c>
      <c r="H18" s="5">
        <v>748.72</v>
      </c>
      <c r="I18" s="5">
        <f>H18/G18</f>
        <v>267.40000000000003</v>
      </c>
    </row>
    <row r="19" spans="1:9" x14ac:dyDescent="0.3">
      <c r="A19" s="5"/>
      <c r="B19" s="5"/>
      <c r="C19" s="5"/>
      <c r="D19" s="5"/>
      <c r="E19" s="5" t="s">
        <v>164</v>
      </c>
      <c r="F19" s="5" t="s">
        <v>179</v>
      </c>
      <c r="G19" s="5">
        <v>3.09</v>
      </c>
      <c r="H19" s="5">
        <v>905.34</v>
      </c>
      <c r="I19" s="20">
        <f>H19/G19</f>
        <v>292.99029126213594</v>
      </c>
    </row>
    <row r="20" spans="1:9" x14ac:dyDescent="0.3">
      <c r="A20" s="5"/>
      <c r="B20" s="5"/>
      <c r="C20" s="5"/>
      <c r="D20" s="5"/>
      <c r="E20" s="5"/>
      <c r="F20" s="5"/>
      <c r="G20" s="5"/>
      <c r="H20" s="5"/>
      <c r="I20" s="20"/>
    </row>
    <row r="21" spans="1:9" x14ac:dyDescent="0.3">
      <c r="A21" s="5"/>
      <c r="B21" s="5"/>
      <c r="C21" s="5"/>
      <c r="D21" s="5"/>
      <c r="E21" s="5" t="s">
        <v>164</v>
      </c>
      <c r="F21" s="5" t="s">
        <v>180</v>
      </c>
      <c r="G21" s="5">
        <v>4.05</v>
      </c>
      <c r="H21" s="5">
        <v>1520.36</v>
      </c>
      <c r="I21" s="20">
        <f t="shared" ref="I21:I22" si="0">H21/G21</f>
        <v>375.39753086419751</v>
      </c>
    </row>
    <row r="22" spans="1:9" x14ac:dyDescent="0.3">
      <c r="A22" s="5"/>
      <c r="B22" s="5"/>
      <c r="C22" s="5"/>
      <c r="D22" s="5"/>
      <c r="E22" s="5" t="s">
        <v>164</v>
      </c>
      <c r="F22" s="5" t="s">
        <v>180</v>
      </c>
      <c r="G22" s="5">
        <v>3.09</v>
      </c>
      <c r="H22" s="5">
        <v>1119.26</v>
      </c>
      <c r="I22" s="20">
        <f t="shared" si="0"/>
        <v>362.2200647249191</v>
      </c>
    </row>
    <row r="23" spans="1:9" x14ac:dyDescent="0.3">
      <c r="A23" s="5"/>
      <c r="B23" s="5"/>
      <c r="C23" s="5"/>
      <c r="D23" s="5"/>
      <c r="E23" s="5"/>
      <c r="F23" s="5"/>
      <c r="G23" s="5"/>
      <c r="H23" s="5"/>
      <c r="I23" s="5"/>
    </row>
    <row r="24" spans="1:9" x14ac:dyDescent="0.3">
      <c r="A24" s="5"/>
      <c r="B24" s="5"/>
      <c r="C24" s="5"/>
      <c r="D24" s="5"/>
      <c r="E24" s="5"/>
      <c r="F24" s="5"/>
      <c r="G24" s="5"/>
      <c r="H24" s="5"/>
      <c r="I24" s="5"/>
    </row>
    <row r="25" spans="1:9" x14ac:dyDescent="0.3">
      <c r="A25" s="5"/>
      <c r="B25" s="5"/>
      <c r="C25" s="5"/>
      <c r="D25" s="5"/>
      <c r="E25" s="5"/>
      <c r="F25" s="5"/>
      <c r="G25" s="5"/>
      <c r="H25" s="5"/>
      <c r="I25" s="5"/>
    </row>
    <row r="26" spans="1:9" x14ac:dyDescent="0.3">
      <c r="A26" s="5"/>
      <c r="B26" s="5"/>
      <c r="C26" s="5"/>
      <c r="D26" s="5"/>
      <c r="E26" s="5"/>
      <c r="F26" s="5"/>
      <c r="G26" s="5"/>
      <c r="H26" s="5"/>
      <c r="I26" s="5"/>
    </row>
    <row r="27" spans="1:9" x14ac:dyDescent="0.3">
      <c r="A27" s="5"/>
      <c r="B27" s="5"/>
      <c r="C27" s="5"/>
      <c r="D27" s="5"/>
      <c r="E27" s="5"/>
      <c r="F27" s="5"/>
      <c r="G27" s="5"/>
      <c r="H27" s="5"/>
      <c r="I27" s="5"/>
    </row>
    <row r="28" spans="1:9" x14ac:dyDescent="0.3">
      <c r="A28" s="5"/>
      <c r="B28" s="5"/>
      <c r="C28" s="5"/>
      <c r="D28" s="5"/>
      <c r="E28" s="5"/>
      <c r="F28" s="5"/>
      <c r="G28" s="5"/>
      <c r="H28" s="5"/>
      <c r="I28" s="5"/>
    </row>
    <row r="29" spans="1:9" x14ac:dyDescent="0.3">
      <c r="A29" s="112" t="s">
        <v>170</v>
      </c>
      <c r="B29" s="112"/>
      <c r="C29" s="112"/>
      <c r="D29" s="112"/>
      <c r="E29" s="18" t="s">
        <v>171</v>
      </c>
      <c r="F29" s="18" t="s">
        <v>172</v>
      </c>
      <c r="G29" s="18" t="s">
        <v>173</v>
      </c>
      <c r="H29" s="18" t="s">
        <v>167</v>
      </c>
      <c r="I29" s="18" t="s">
        <v>174</v>
      </c>
    </row>
    <row r="30" spans="1:9" x14ac:dyDescent="0.3">
      <c r="A30" s="5"/>
      <c r="B30" s="5"/>
      <c r="C30" s="5"/>
      <c r="D30" s="5"/>
      <c r="E30" s="5" t="s">
        <v>175</v>
      </c>
      <c r="F30" s="21" t="s">
        <v>177</v>
      </c>
      <c r="G30" s="5">
        <v>293</v>
      </c>
      <c r="H30" s="5">
        <v>3.09</v>
      </c>
      <c r="I30" s="7">
        <f>G30*H30/2</f>
        <v>452.685</v>
      </c>
    </row>
    <row r="31" spans="1:9" x14ac:dyDescent="0.3">
      <c r="A31" s="5"/>
      <c r="B31" s="5"/>
      <c r="C31" s="5"/>
      <c r="D31" s="5"/>
      <c r="E31" s="5" t="s">
        <v>175</v>
      </c>
      <c r="F31" s="5" t="s">
        <v>181</v>
      </c>
      <c r="G31" s="5">
        <v>293</v>
      </c>
      <c r="H31" s="5">
        <v>3.09</v>
      </c>
      <c r="I31" s="7">
        <f>G31*H31/2</f>
        <v>452.685</v>
      </c>
    </row>
    <row r="32" spans="1:9" x14ac:dyDescent="0.3">
      <c r="A32" s="5"/>
      <c r="B32" s="5"/>
      <c r="C32" s="5"/>
      <c r="D32" s="5"/>
      <c r="E32" s="5"/>
      <c r="F32" s="5"/>
      <c r="G32" s="5"/>
      <c r="H32" s="5"/>
      <c r="I32" s="5"/>
    </row>
    <row r="33" spans="1:9" x14ac:dyDescent="0.3">
      <c r="A33" s="5"/>
      <c r="B33" s="5"/>
      <c r="C33" s="5"/>
      <c r="D33" s="5"/>
      <c r="E33" s="5" t="s">
        <v>176</v>
      </c>
      <c r="F33" s="5" t="s">
        <v>177</v>
      </c>
      <c r="G33" s="5">
        <v>586</v>
      </c>
      <c r="H33" s="5">
        <v>3.09</v>
      </c>
      <c r="I33" s="7">
        <f>G33*H33/2</f>
        <v>905.37</v>
      </c>
    </row>
    <row r="34" spans="1:9" x14ac:dyDescent="0.3">
      <c r="A34" s="5"/>
      <c r="B34" s="5"/>
      <c r="C34" s="5"/>
      <c r="D34" s="5"/>
      <c r="E34" s="5" t="s">
        <v>176</v>
      </c>
      <c r="F34" s="5" t="s">
        <v>181</v>
      </c>
      <c r="G34" s="5">
        <v>586</v>
      </c>
      <c r="H34" s="5">
        <v>3.09</v>
      </c>
      <c r="I34" s="5">
        <f>G34*H34/2</f>
        <v>905.37</v>
      </c>
    </row>
    <row r="35" spans="1:9" x14ac:dyDescent="0.3">
      <c r="A35" s="5"/>
      <c r="B35" s="5"/>
      <c r="C35" s="5"/>
      <c r="D35" s="5"/>
      <c r="E35" s="5"/>
      <c r="F35" s="5"/>
      <c r="G35" s="5"/>
      <c r="H35" s="5"/>
      <c r="I35" s="5"/>
    </row>
    <row r="36" spans="1:9" x14ac:dyDescent="0.3">
      <c r="A36" s="5"/>
      <c r="B36" s="5"/>
      <c r="C36" s="5"/>
      <c r="D36" s="5"/>
      <c r="E36" s="5" t="s">
        <v>182</v>
      </c>
      <c r="F36" s="21" t="s">
        <v>177</v>
      </c>
      <c r="G36" s="5">
        <v>655.20000000000005</v>
      </c>
      <c r="H36" s="5">
        <v>3.09</v>
      </c>
      <c r="I36" s="7">
        <f>G36*H36/2</f>
        <v>1012.284</v>
      </c>
    </row>
    <row r="37" spans="1:9" x14ac:dyDescent="0.3">
      <c r="A37" s="5"/>
      <c r="B37" s="5"/>
      <c r="C37" s="5"/>
      <c r="D37" s="5"/>
      <c r="E37" s="5" t="s">
        <v>182</v>
      </c>
      <c r="F37" s="21" t="s">
        <v>181</v>
      </c>
      <c r="G37" s="5">
        <v>655.20000000000005</v>
      </c>
      <c r="H37" s="5">
        <v>3.09</v>
      </c>
      <c r="I37" s="7">
        <f t="shared" ref="I37" si="1">G37*H37/2</f>
        <v>1012.284</v>
      </c>
    </row>
    <row r="38" spans="1:9" x14ac:dyDescent="0.3">
      <c r="A38" s="5"/>
      <c r="B38" s="5"/>
      <c r="C38" s="5"/>
      <c r="D38" s="5"/>
      <c r="E38" s="5"/>
      <c r="F38" s="5"/>
      <c r="G38" s="5"/>
      <c r="H38" s="5"/>
      <c r="I38" s="5"/>
    </row>
    <row r="39" spans="1:9" x14ac:dyDescent="0.3">
      <c r="A39" s="5"/>
      <c r="B39" s="5"/>
      <c r="C39" s="5"/>
      <c r="D39" s="5"/>
      <c r="E39" s="5" t="s">
        <v>183</v>
      </c>
      <c r="F39" s="21" t="s">
        <v>177</v>
      </c>
      <c r="G39" s="5">
        <v>724.4</v>
      </c>
      <c r="H39" s="5">
        <v>3.09</v>
      </c>
      <c r="I39" s="7">
        <f>G39*H39/2</f>
        <v>1119.1979999999999</v>
      </c>
    </row>
    <row r="40" spans="1:9" x14ac:dyDescent="0.3">
      <c r="A40" s="5"/>
      <c r="B40" s="5"/>
      <c r="C40" s="5"/>
      <c r="D40" s="5"/>
      <c r="E40" s="5" t="s">
        <v>183</v>
      </c>
      <c r="F40" s="21" t="s">
        <v>181</v>
      </c>
      <c r="G40" s="5">
        <v>724.4</v>
      </c>
      <c r="H40" s="5">
        <v>3.09</v>
      </c>
      <c r="I40" s="7">
        <f>G40*H40/2</f>
        <v>1119.1979999999999</v>
      </c>
    </row>
    <row r="41" spans="1:9" x14ac:dyDescent="0.3">
      <c r="A41" s="5"/>
      <c r="B41" s="5"/>
      <c r="C41" s="5"/>
      <c r="D41" s="5"/>
      <c r="E41" s="5"/>
      <c r="F41" s="5"/>
      <c r="G41" s="5"/>
      <c r="H41" s="5"/>
      <c r="I41" s="7"/>
    </row>
    <row r="42" spans="1:9" x14ac:dyDescent="0.3">
      <c r="A42" s="5"/>
      <c r="B42" s="5"/>
      <c r="C42" s="5"/>
      <c r="D42" s="5"/>
      <c r="E42" s="5" t="s">
        <v>184</v>
      </c>
      <c r="F42" s="21" t="s">
        <v>177</v>
      </c>
      <c r="G42" s="5">
        <v>362.2</v>
      </c>
      <c r="H42" s="5">
        <v>3.09</v>
      </c>
      <c r="I42" s="7">
        <f>G42*H42/2</f>
        <v>559.59899999999993</v>
      </c>
    </row>
    <row r="43" spans="1:9" x14ac:dyDescent="0.3">
      <c r="A43" s="5"/>
      <c r="B43" s="5"/>
      <c r="C43" s="5"/>
      <c r="D43" s="5"/>
      <c r="E43" s="5" t="s">
        <v>184</v>
      </c>
      <c r="F43" s="21" t="s">
        <v>181</v>
      </c>
      <c r="G43" s="5">
        <v>362.2</v>
      </c>
      <c r="H43" s="5">
        <v>3.09</v>
      </c>
      <c r="I43" s="7">
        <f>G43*H43/2</f>
        <v>559.59899999999993</v>
      </c>
    </row>
    <row r="44" spans="1:9" x14ac:dyDescent="0.3">
      <c r="A44" s="5"/>
      <c r="B44" s="5"/>
      <c r="C44" s="5"/>
      <c r="D44" s="5"/>
      <c r="E44" s="5"/>
      <c r="F44" s="5"/>
      <c r="G44" s="5"/>
      <c r="H44" s="5"/>
      <c r="I44" s="7"/>
    </row>
    <row r="45" spans="1:9" x14ac:dyDescent="0.3">
      <c r="A45" s="5"/>
      <c r="B45" s="5"/>
      <c r="C45" s="5"/>
      <c r="D45" s="5"/>
      <c r="E45" s="10">
        <v>6</v>
      </c>
      <c r="F45" s="21" t="s">
        <v>185</v>
      </c>
      <c r="G45" s="5">
        <v>267.39999999999998</v>
      </c>
      <c r="H45" s="5">
        <v>2.8</v>
      </c>
      <c r="I45" s="7">
        <f t="shared" ref="I45:I47" si="2">G45*H45/2</f>
        <v>374.35999999999996</v>
      </c>
    </row>
    <row r="46" spans="1:9" x14ac:dyDescent="0.3">
      <c r="A46" s="5"/>
      <c r="B46" s="5"/>
      <c r="C46" s="5"/>
      <c r="D46" s="5"/>
      <c r="E46" s="10">
        <v>7</v>
      </c>
      <c r="F46" s="21" t="s">
        <v>185</v>
      </c>
      <c r="G46" s="5">
        <v>534.79999999999995</v>
      </c>
      <c r="H46" s="5">
        <v>2.8</v>
      </c>
      <c r="I46" s="7">
        <f t="shared" ref="I46" si="3">G46*H46/2</f>
        <v>748.71999999999991</v>
      </c>
    </row>
    <row r="47" spans="1:9" x14ac:dyDescent="0.3">
      <c r="A47" s="5"/>
      <c r="B47" s="5"/>
      <c r="C47" s="5"/>
      <c r="D47" s="5"/>
      <c r="E47" s="10">
        <v>8</v>
      </c>
      <c r="F47" s="21" t="s">
        <v>185</v>
      </c>
      <c r="G47" s="5">
        <v>267.39999999999998</v>
      </c>
      <c r="H47" s="5">
        <v>2.8</v>
      </c>
      <c r="I47" s="7">
        <f t="shared" si="2"/>
        <v>374.35999999999996</v>
      </c>
    </row>
    <row r="48" spans="1:9" x14ac:dyDescent="0.3">
      <c r="A48" s="5"/>
      <c r="B48" s="5"/>
      <c r="C48" s="5"/>
      <c r="D48" s="5"/>
      <c r="E48" s="5"/>
      <c r="F48" s="5"/>
      <c r="G48" s="5"/>
      <c r="H48" s="5"/>
      <c r="I48" s="7"/>
    </row>
    <row r="49" spans="1:9" x14ac:dyDescent="0.3">
      <c r="A49" s="5"/>
      <c r="B49" s="5"/>
      <c r="C49" s="5"/>
      <c r="D49" s="5"/>
      <c r="E49" s="10">
        <v>6</v>
      </c>
      <c r="F49" s="21" t="s">
        <v>185</v>
      </c>
      <c r="G49" s="5">
        <v>375.4</v>
      </c>
      <c r="H49" s="5">
        <v>4.05</v>
      </c>
      <c r="I49" s="7">
        <f t="shared" ref="I49:I51" si="4">G49*H49/2</f>
        <v>760.18499999999995</v>
      </c>
    </row>
    <row r="50" spans="1:9" x14ac:dyDescent="0.3">
      <c r="A50" s="5"/>
      <c r="B50" s="5"/>
      <c r="C50" s="5"/>
      <c r="D50" s="5"/>
      <c r="E50" s="10">
        <v>7</v>
      </c>
      <c r="F50" s="21" t="s">
        <v>185</v>
      </c>
      <c r="G50" s="5">
        <v>750.8</v>
      </c>
      <c r="H50" s="5">
        <v>4.05</v>
      </c>
      <c r="I50" s="7">
        <f t="shared" si="4"/>
        <v>1520.37</v>
      </c>
    </row>
    <row r="51" spans="1:9" ht="15" thickBot="1" x14ac:dyDescent="0.35">
      <c r="A51" s="5"/>
      <c r="B51" s="5"/>
      <c r="C51" s="5"/>
      <c r="D51" s="5"/>
      <c r="E51" s="10">
        <v>8</v>
      </c>
      <c r="F51" s="21" t="s">
        <v>185</v>
      </c>
      <c r="G51" s="5">
        <v>375.4</v>
      </c>
      <c r="H51" s="5">
        <v>4.05</v>
      </c>
      <c r="I51" s="7">
        <f t="shared" si="4"/>
        <v>760.18499999999995</v>
      </c>
    </row>
    <row r="52" spans="1:9" x14ac:dyDescent="0.3">
      <c r="A52" s="5"/>
      <c r="B52" s="5"/>
      <c r="C52" s="5"/>
      <c r="D52" s="5"/>
      <c r="E52" s="6"/>
      <c r="F52" s="6"/>
      <c r="G52" s="6"/>
      <c r="H52" s="6"/>
      <c r="I52" s="6"/>
    </row>
  </sheetData>
  <mergeCells count="11">
    <mergeCell ref="A1:I1"/>
    <mergeCell ref="A6:D6"/>
    <mergeCell ref="A17:D17"/>
    <mergeCell ref="A29:D29"/>
    <mergeCell ref="A2:B2"/>
    <mergeCell ref="A3:B3"/>
    <mergeCell ref="E6:F6"/>
    <mergeCell ref="E17:F17"/>
    <mergeCell ref="C2:I3"/>
    <mergeCell ref="H5:I5"/>
    <mergeCell ref="F5:G5"/>
  </mergeCells>
  <hyperlinks>
    <hyperlink ref="F5" r:id="rId1"/>
    <hyperlink ref="H5" r:id="rId2"/>
  </hyperlinks>
  <pageMargins left="0.7" right="0.7" top="0.75" bottom="0.75" header="0.3" footer="0.3"/>
  <pageSetup scale="59" orientation="portrait" r:id="rId3"/>
  <colBreaks count="1" manualBreakCount="1">
    <brk id="9" max="1048575" man="1"/>
  </col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1"/>
  <sheetViews>
    <sheetView view="pageBreakPreview" zoomScale="60" zoomScaleNormal="100" workbookViewId="0">
      <selection activeCell="F15" sqref="F15"/>
    </sheetView>
  </sheetViews>
  <sheetFormatPr baseColWidth="10" defaultRowHeight="14.4" x14ac:dyDescent="0.3"/>
  <cols>
    <col min="4" max="4" width="15.5546875" customWidth="1"/>
    <col min="5" max="5" width="16.5546875" customWidth="1"/>
    <col min="8" max="8" width="3" customWidth="1"/>
    <col min="9" max="9" width="25.77734375" customWidth="1"/>
    <col min="10" max="10" width="19.5546875" customWidth="1"/>
  </cols>
  <sheetData>
    <row r="2" spans="1:13" ht="54" customHeight="1" x14ac:dyDescent="0.3">
      <c r="A2" s="105" t="s">
        <v>308</v>
      </c>
      <c r="B2" s="105"/>
      <c r="C2" s="105"/>
      <c r="D2" s="105"/>
      <c r="E2" s="105"/>
      <c r="F2" s="105"/>
      <c r="G2" s="105"/>
      <c r="H2" s="105"/>
      <c r="I2" s="105"/>
      <c r="J2" s="105"/>
    </row>
    <row r="3" spans="1:13" x14ac:dyDescent="0.3">
      <c r="A3" s="105"/>
      <c r="B3" s="105"/>
      <c r="C3" s="105"/>
      <c r="D3" s="105"/>
      <c r="E3" s="105"/>
      <c r="F3" s="105"/>
      <c r="G3" s="105"/>
      <c r="H3" s="105"/>
      <c r="I3" s="105"/>
      <c r="J3" s="105"/>
    </row>
    <row r="4" spans="1:13" x14ac:dyDescent="0.3">
      <c r="C4" s="8"/>
      <c r="D4" s="8"/>
      <c r="E4" s="8"/>
      <c r="F4" s="8"/>
      <c r="G4" s="8"/>
    </row>
    <row r="5" spans="1:13" x14ac:dyDescent="0.3">
      <c r="A5" s="120" t="s">
        <v>24</v>
      </c>
      <c r="B5" s="120"/>
      <c r="C5" s="120"/>
      <c r="D5" s="120"/>
      <c r="E5" s="120"/>
      <c r="F5" s="120"/>
    </row>
    <row r="6" spans="1:13" ht="14.4" customHeight="1" x14ac:dyDescent="0.3">
      <c r="A6" s="11" t="s">
        <v>25</v>
      </c>
      <c r="B6" s="11" t="s">
        <v>26</v>
      </c>
      <c r="C6" s="11" t="s">
        <v>27</v>
      </c>
      <c r="D6" s="11" t="s">
        <v>28</v>
      </c>
      <c r="E6" s="11"/>
      <c r="F6" s="11" t="s">
        <v>29</v>
      </c>
      <c r="G6" s="117" t="s">
        <v>285</v>
      </c>
      <c r="H6" s="118"/>
      <c r="I6" s="118"/>
      <c r="J6" s="118"/>
      <c r="K6" s="42"/>
      <c r="L6" s="42"/>
      <c r="M6" s="42"/>
    </row>
    <row r="7" spans="1:13" x14ac:dyDescent="0.3">
      <c r="A7" s="11">
        <v>1</v>
      </c>
      <c r="B7" s="11">
        <v>0.14000000000000001</v>
      </c>
      <c r="C7" s="11">
        <v>2.7</v>
      </c>
      <c r="D7" s="11" t="s">
        <v>30</v>
      </c>
      <c r="E7" s="11"/>
      <c r="F7" s="11">
        <v>831.6</v>
      </c>
      <c r="G7" s="117"/>
      <c r="H7" s="118"/>
      <c r="I7" s="118"/>
      <c r="J7" s="118"/>
      <c r="K7" s="42"/>
      <c r="L7" s="42"/>
      <c r="M7" s="42"/>
    </row>
    <row r="8" spans="1:13" x14ac:dyDescent="0.3">
      <c r="A8" s="11">
        <v>1</v>
      </c>
      <c r="B8" s="11">
        <v>1</v>
      </c>
      <c r="C8" s="11">
        <v>0.02</v>
      </c>
      <c r="D8" s="11" t="s">
        <v>31</v>
      </c>
      <c r="E8" s="11" t="s">
        <v>32</v>
      </c>
      <c r="F8" s="11">
        <v>84</v>
      </c>
      <c r="G8" s="117"/>
      <c r="H8" s="118"/>
      <c r="I8" s="118"/>
      <c r="J8" s="118"/>
      <c r="K8" s="42"/>
      <c r="L8" s="42"/>
      <c r="M8" s="42"/>
    </row>
    <row r="9" spans="1:13" x14ac:dyDescent="0.3">
      <c r="A9" s="5"/>
      <c r="B9" s="5"/>
      <c r="C9" s="5"/>
      <c r="D9" s="5"/>
      <c r="E9" s="22" t="s">
        <v>33</v>
      </c>
      <c r="F9" s="11">
        <f>F7+F8</f>
        <v>915.6</v>
      </c>
      <c r="G9" s="117"/>
      <c r="H9" s="118"/>
      <c r="I9" s="118"/>
      <c r="J9" s="118"/>
      <c r="K9" s="42"/>
      <c r="L9" s="42"/>
      <c r="M9" s="42"/>
    </row>
    <row r="10" spans="1:13" x14ac:dyDescent="0.3">
      <c r="A10" s="23" t="s">
        <v>161</v>
      </c>
      <c r="B10" s="23"/>
      <c r="C10" s="23" t="s">
        <v>186</v>
      </c>
      <c r="D10" s="23" t="s">
        <v>187</v>
      </c>
      <c r="E10" s="23" t="s">
        <v>163</v>
      </c>
    </row>
    <row r="11" spans="1:13" x14ac:dyDescent="0.3">
      <c r="A11" s="24" t="s">
        <v>164</v>
      </c>
      <c r="B11" s="3" t="s">
        <v>185</v>
      </c>
      <c r="C11" s="3">
        <v>915.6</v>
      </c>
      <c r="D11" s="3">
        <v>2.8</v>
      </c>
      <c r="E11" s="3">
        <f>C11*D11/2</f>
        <v>1281.8399999999999</v>
      </c>
      <c r="I11" s="4" t="s">
        <v>154</v>
      </c>
      <c r="J11" s="4" t="s">
        <v>155</v>
      </c>
    </row>
    <row r="12" spans="1:13" x14ac:dyDescent="0.3">
      <c r="A12" s="24" t="s">
        <v>164</v>
      </c>
      <c r="B12" s="3" t="s">
        <v>185</v>
      </c>
      <c r="C12" s="3">
        <v>915.6</v>
      </c>
      <c r="D12" s="3">
        <v>3.09</v>
      </c>
      <c r="E12" s="25">
        <f t="shared" ref="E12:E15" si="0">C12*D12/2</f>
        <v>1414.6019999999999</v>
      </c>
    </row>
    <row r="13" spans="1:13" x14ac:dyDescent="0.3">
      <c r="A13" s="24"/>
      <c r="B13" s="3"/>
      <c r="C13" s="3"/>
      <c r="D13" s="3"/>
      <c r="E13" s="3"/>
    </row>
    <row r="14" spans="1:13" x14ac:dyDescent="0.3">
      <c r="A14" s="24" t="s">
        <v>164</v>
      </c>
      <c r="B14" s="3" t="s">
        <v>188</v>
      </c>
      <c r="C14" s="3">
        <v>915.6</v>
      </c>
      <c r="D14" s="3">
        <v>4.05</v>
      </c>
      <c r="E14" s="25">
        <f t="shared" si="0"/>
        <v>1854.09</v>
      </c>
    </row>
    <row r="15" spans="1:13" x14ac:dyDescent="0.3">
      <c r="A15" s="24" t="s">
        <v>164</v>
      </c>
      <c r="B15" s="3" t="s">
        <v>188</v>
      </c>
      <c r="C15" s="3">
        <v>915.6</v>
      </c>
      <c r="D15" s="3">
        <v>3.09</v>
      </c>
      <c r="E15" s="25">
        <f t="shared" si="0"/>
        <v>1414.6019999999999</v>
      </c>
    </row>
    <row r="20" spans="9:10" x14ac:dyDescent="0.3">
      <c r="I20" s="5"/>
      <c r="J20" s="5"/>
    </row>
    <row r="21" spans="9:10" ht="43.2" customHeight="1" x14ac:dyDescent="0.3"/>
  </sheetData>
  <mergeCells count="3">
    <mergeCell ref="A5:F5"/>
    <mergeCell ref="A2:J3"/>
    <mergeCell ref="G6:J9"/>
  </mergeCells>
  <hyperlinks>
    <hyperlink ref="I11" r:id="rId1"/>
    <hyperlink ref="J11" r:id="rId2"/>
  </hyperlinks>
  <pageMargins left="0.7" right="0.7" top="0.75" bottom="0.75" header="0.3" footer="0.3"/>
  <pageSetup scale="65" orientation="portrait" r:id="rId3"/>
  <colBreaks count="1" manualBreakCount="1">
    <brk id="10" max="1048575" man="1"/>
  </col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view="pageBreakPreview" zoomScale="60" zoomScaleNormal="100" workbookViewId="0">
      <selection activeCell="G6" sqref="G6"/>
    </sheetView>
  </sheetViews>
  <sheetFormatPr baseColWidth="10" defaultRowHeight="14.4" x14ac:dyDescent="0.3"/>
  <cols>
    <col min="2" max="2" width="9.44140625" customWidth="1"/>
    <col min="3" max="3" width="11.5546875" customWidth="1"/>
    <col min="4" max="4" width="9.6640625" customWidth="1"/>
    <col min="7" max="7" width="22.88671875" customWidth="1"/>
    <col min="8" max="8" width="20" customWidth="1"/>
  </cols>
  <sheetData>
    <row r="1" spans="1:10" x14ac:dyDescent="0.3">
      <c r="A1" s="5"/>
      <c r="B1" s="5"/>
      <c r="C1" s="5"/>
      <c r="D1" s="5"/>
      <c r="E1" s="5"/>
      <c r="F1" s="5"/>
    </row>
    <row r="2" spans="1:10" ht="67.8" customHeight="1" x14ac:dyDescent="0.35">
      <c r="A2" s="105" t="s">
        <v>309</v>
      </c>
      <c r="B2" s="105"/>
      <c r="C2" s="105"/>
      <c r="D2" s="105"/>
      <c r="E2" s="105"/>
      <c r="F2" s="105"/>
      <c r="G2" s="105"/>
      <c r="H2" s="105"/>
      <c r="I2" s="26"/>
      <c r="J2" s="26"/>
    </row>
    <row r="3" spans="1:10" ht="14.4" customHeight="1" x14ac:dyDescent="0.35">
      <c r="A3" s="26"/>
      <c r="B3" s="26"/>
      <c r="C3" s="26"/>
      <c r="D3" s="26"/>
      <c r="E3" s="26"/>
      <c r="F3" s="26"/>
      <c r="G3" s="26"/>
      <c r="H3" s="26"/>
      <c r="I3" s="26"/>
      <c r="J3" s="26"/>
    </row>
    <row r="4" spans="1:10" x14ac:dyDescent="0.3">
      <c r="A4" s="112" t="s">
        <v>189</v>
      </c>
      <c r="B4" s="112"/>
      <c r="C4" s="18" t="s">
        <v>190</v>
      </c>
      <c r="D4" s="18"/>
      <c r="E4" s="18" t="s">
        <v>191</v>
      </c>
      <c r="F4" s="18" t="s">
        <v>192</v>
      </c>
      <c r="G4" s="18" t="s">
        <v>193</v>
      </c>
      <c r="H4" s="18" t="s">
        <v>290</v>
      </c>
    </row>
    <row r="5" spans="1:10" x14ac:dyDescent="0.3">
      <c r="A5" s="5"/>
      <c r="B5" s="5"/>
      <c r="C5" s="5"/>
      <c r="D5" s="5"/>
      <c r="E5" s="5" t="s">
        <v>194</v>
      </c>
      <c r="F5" s="5" t="s">
        <v>194</v>
      </c>
      <c r="G5" s="5" t="s">
        <v>195</v>
      </c>
      <c r="H5" s="5" t="s">
        <v>196</v>
      </c>
    </row>
    <row r="6" spans="1:10" x14ac:dyDescent="0.3">
      <c r="A6" s="5"/>
      <c r="B6" s="5"/>
      <c r="C6" s="5" t="s">
        <v>164</v>
      </c>
      <c r="D6" s="5" t="s">
        <v>197</v>
      </c>
      <c r="E6" s="5">
        <v>0.4</v>
      </c>
      <c r="F6" s="5">
        <v>0.3</v>
      </c>
      <c r="G6" s="7">
        <v>2400</v>
      </c>
      <c r="H6" s="5">
        <f>E6*F6*G6</f>
        <v>288</v>
      </c>
    </row>
    <row r="7" spans="1:10" x14ac:dyDescent="0.3">
      <c r="A7" s="5"/>
      <c r="B7" s="5"/>
      <c r="C7" s="5"/>
      <c r="D7" s="5"/>
      <c r="E7" s="5"/>
      <c r="F7" s="5"/>
    </row>
    <row r="8" spans="1:10" x14ac:dyDescent="0.3">
      <c r="A8" s="5"/>
      <c r="B8" s="5"/>
      <c r="C8" s="5"/>
      <c r="D8" s="5"/>
      <c r="E8" s="5"/>
      <c r="F8" s="5"/>
    </row>
    <row r="9" spans="1:10" x14ac:dyDescent="0.3">
      <c r="A9" s="5"/>
      <c r="B9" s="5"/>
      <c r="C9" s="5"/>
      <c r="D9" s="5"/>
      <c r="E9" s="5"/>
      <c r="F9" s="5"/>
    </row>
    <row r="10" spans="1:10" ht="14.4" customHeight="1" x14ac:dyDescent="0.3">
      <c r="A10" s="5"/>
      <c r="B10" s="5"/>
      <c r="C10" s="5"/>
      <c r="D10" s="5"/>
      <c r="E10" s="5"/>
      <c r="F10" s="5"/>
      <c r="G10" s="117" t="s">
        <v>285</v>
      </c>
      <c r="H10" s="118"/>
      <c r="I10" s="42"/>
      <c r="J10" s="42"/>
    </row>
    <row r="11" spans="1:10" ht="57.6" customHeight="1" x14ac:dyDescent="0.3">
      <c r="A11" s="5"/>
      <c r="B11" s="5"/>
      <c r="C11" s="5"/>
      <c r="D11" s="5"/>
      <c r="E11" s="5"/>
      <c r="F11" s="5"/>
      <c r="G11" s="117"/>
      <c r="H11" s="118"/>
      <c r="I11" s="42"/>
      <c r="J11" s="42"/>
    </row>
    <row r="12" spans="1:10" x14ac:dyDescent="0.3">
      <c r="A12" s="5"/>
      <c r="B12" s="5"/>
      <c r="C12" s="5"/>
      <c r="D12" s="5"/>
      <c r="E12" s="5"/>
      <c r="F12" s="5"/>
      <c r="G12" s="117"/>
      <c r="H12" s="118"/>
      <c r="I12" s="42"/>
      <c r="J12" s="42"/>
    </row>
    <row r="13" spans="1:10" x14ac:dyDescent="0.3">
      <c r="A13" s="5"/>
      <c r="B13" s="5"/>
      <c r="C13" s="5"/>
      <c r="D13" s="5"/>
      <c r="E13" s="5"/>
      <c r="F13" s="5"/>
      <c r="G13" s="117"/>
      <c r="H13" s="118"/>
      <c r="I13" s="42"/>
      <c r="J13" s="42"/>
    </row>
    <row r="14" spans="1:10" x14ac:dyDescent="0.3">
      <c r="A14" s="5"/>
      <c r="B14" s="5"/>
      <c r="C14" s="5"/>
      <c r="D14" s="5"/>
      <c r="E14" s="5"/>
      <c r="F14" s="5"/>
    </row>
    <row r="15" spans="1:10" x14ac:dyDescent="0.3">
      <c r="A15" s="5"/>
      <c r="B15" s="5"/>
      <c r="C15" s="5"/>
      <c r="D15" s="5"/>
      <c r="E15" s="5"/>
      <c r="F15" s="5"/>
      <c r="G15" s="4" t="s">
        <v>154</v>
      </c>
      <c r="H15" s="4" t="s">
        <v>155</v>
      </c>
    </row>
    <row r="16" spans="1:10" x14ac:dyDescent="0.3">
      <c r="A16" s="5"/>
      <c r="B16" s="5"/>
      <c r="C16" s="5"/>
      <c r="D16" s="5"/>
      <c r="E16" s="5"/>
      <c r="F16" s="5"/>
    </row>
    <row r="17" spans="1:6" x14ac:dyDescent="0.3">
      <c r="A17" s="5"/>
      <c r="B17" s="5"/>
      <c r="C17" s="5"/>
      <c r="D17" s="5"/>
      <c r="E17" s="5"/>
      <c r="F17" s="5"/>
    </row>
    <row r="18" spans="1:6" x14ac:dyDescent="0.3">
      <c r="A18" s="5"/>
      <c r="B18" s="5"/>
      <c r="C18" s="5"/>
      <c r="D18" s="5"/>
      <c r="E18" s="5"/>
      <c r="F18" s="5"/>
    </row>
    <row r="19" spans="1:6" x14ac:dyDescent="0.3">
      <c r="A19" s="5"/>
      <c r="B19" s="5"/>
      <c r="C19" s="5"/>
      <c r="D19" s="5"/>
      <c r="E19" s="5"/>
      <c r="F19" s="5"/>
    </row>
    <row r="20" spans="1:6" x14ac:dyDescent="0.3">
      <c r="A20" s="18" t="s">
        <v>161</v>
      </c>
      <c r="B20" s="18" t="s">
        <v>198</v>
      </c>
      <c r="C20" s="18" t="s">
        <v>199</v>
      </c>
      <c r="D20" s="18" t="s">
        <v>200</v>
      </c>
      <c r="E20" s="18" t="s">
        <v>174</v>
      </c>
    </row>
    <row r="21" spans="1:6" x14ac:dyDescent="0.3">
      <c r="A21" s="5" t="s">
        <v>201</v>
      </c>
      <c r="B21" s="5">
        <v>288</v>
      </c>
      <c r="C21" s="5">
        <v>3.09</v>
      </c>
      <c r="D21" s="5">
        <v>2</v>
      </c>
      <c r="E21" s="5">
        <f>B21*C21/D21</f>
        <v>444.96</v>
      </c>
    </row>
    <row r="22" spans="1:6" x14ac:dyDescent="0.3">
      <c r="A22" s="5" t="s">
        <v>202</v>
      </c>
      <c r="B22" s="5">
        <v>288</v>
      </c>
      <c r="C22" s="5">
        <v>5.6</v>
      </c>
      <c r="D22" s="5">
        <v>2</v>
      </c>
      <c r="E22" s="5">
        <f>B22*C22/D22</f>
        <v>806.4</v>
      </c>
    </row>
    <row r="23" spans="1:6" x14ac:dyDescent="0.3">
      <c r="A23" s="5" t="s">
        <v>203</v>
      </c>
      <c r="B23" s="5">
        <v>288</v>
      </c>
      <c r="C23" s="5">
        <v>8.1</v>
      </c>
      <c r="D23" s="5">
        <v>2</v>
      </c>
      <c r="E23" s="5">
        <f>B23*C23/D23</f>
        <v>1166.3999999999999</v>
      </c>
    </row>
    <row r="24" spans="1:6" x14ac:dyDescent="0.3">
      <c r="A24" s="5"/>
      <c r="B24" s="5"/>
      <c r="C24" s="5"/>
      <c r="D24" s="5"/>
      <c r="E24" s="5"/>
    </row>
    <row r="25" spans="1:6" x14ac:dyDescent="0.3">
      <c r="A25" s="5"/>
      <c r="B25" s="5"/>
      <c r="C25" s="5"/>
      <c r="D25" s="5"/>
      <c r="E25" s="5"/>
    </row>
    <row r="26" spans="1:6" x14ac:dyDescent="0.3">
      <c r="A26" s="5"/>
      <c r="B26" s="5"/>
      <c r="C26" s="5"/>
      <c r="D26" s="5"/>
      <c r="E26" s="5"/>
      <c r="F26" s="5"/>
    </row>
    <row r="27" spans="1:6" x14ac:dyDescent="0.3">
      <c r="A27" s="5"/>
      <c r="B27" s="5"/>
      <c r="C27" s="5"/>
      <c r="D27" s="5"/>
      <c r="E27" s="5"/>
      <c r="F27" s="5"/>
    </row>
    <row r="28" spans="1:6" x14ac:dyDescent="0.3">
      <c r="A28" s="5"/>
      <c r="B28" s="5"/>
      <c r="C28" s="5"/>
      <c r="D28" s="5"/>
      <c r="E28" s="5"/>
      <c r="F28" s="5"/>
    </row>
    <row r="29" spans="1:6" x14ac:dyDescent="0.3">
      <c r="A29" s="5"/>
      <c r="B29" s="5"/>
      <c r="C29" s="5"/>
      <c r="D29" s="5"/>
      <c r="E29" s="5"/>
      <c r="F29" s="5"/>
    </row>
    <row r="30" spans="1:6" x14ac:dyDescent="0.3">
      <c r="A30" s="5"/>
      <c r="B30" s="5"/>
      <c r="C30" s="5"/>
      <c r="D30" s="5"/>
      <c r="E30" s="5"/>
      <c r="F30" s="5"/>
    </row>
    <row r="31" spans="1:6" x14ac:dyDescent="0.3">
      <c r="A31" s="5"/>
      <c r="B31" s="5"/>
      <c r="C31" s="5"/>
      <c r="D31" s="5"/>
      <c r="E31" s="5"/>
      <c r="F31" s="5"/>
    </row>
    <row r="32" spans="1:6" x14ac:dyDescent="0.3">
      <c r="A32" s="5"/>
      <c r="B32" s="5"/>
      <c r="C32" s="5"/>
      <c r="D32" s="5"/>
      <c r="E32" s="5"/>
      <c r="F32" s="5"/>
    </row>
    <row r="33" spans="1:6" x14ac:dyDescent="0.3">
      <c r="A33" s="5"/>
      <c r="B33" s="5"/>
      <c r="C33" s="5"/>
      <c r="D33" s="5"/>
      <c r="E33" s="5"/>
      <c r="F33" s="5"/>
    </row>
  </sheetData>
  <mergeCells count="3">
    <mergeCell ref="A4:B4"/>
    <mergeCell ref="A2:H2"/>
    <mergeCell ref="G10:H13"/>
  </mergeCells>
  <hyperlinks>
    <hyperlink ref="G15" r:id="rId1"/>
    <hyperlink ref="H15" r:id="rId2"/>
  </hyperlinks>
  <pageMargins left="0.7" right="0.7" top="0.75" bottom="0.75" header="0.3" footer="0.3"/>
  <pageSetup scale="75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view="pageBreakPreview" zoomScale="60" zoomScaleNormal="100" workbookViewId="0">
      <selection activeCell="F12" sqref="F12"/>
    </sheetView>
  </sheetViews>
  <sheetFormatPr baseColWidth="10" defaultRowHeight="14.4" x14ac:dyDescent="0.3"/>
  <cols>
    <col min="1" max="1" width="26.21875" customWidth="1"/>
    <col min="2" max="2" width="23.77734375" customWidth="1"/>
    <col min="7" max="7" width="22.6640625" customWidth="1"/>
    <col min="8" max="8" width="18.5546875" customWidth="1"/>
    <col min="9" max="9" width="17.88671875" customWidth="1"/>
  </cols>
  <sheetData>
    <row r="1" spans="1:9" ht="55.8" customHeight="1" x14ac:dyDescent="0.35">
      <c r="A1" s="105" t="s">
        <v>310</v>
      </c>
      <c r="B1" s="105"/>
      <c r="C1" s="105"/>
      <c r="D1" s="105"/>
      <c r="E1" s="105"/>
      <c r="F1" s="105"/>
      <c r="G1" s="105"/>
      <c r="H1" s="26"/>
    </row>
    <row r="3" spans="1:9" x14ac:dyDescent="0.3">
      <c r="A3" s="15" t="s">
        <v>190</v>
      </c>
      <c r="B3" s="15"/>
      <c r="C3" s="15" t="s">
        <v>204</v>
      </c>
      <c r="D3" s="15" t="s">
        <v>2</v>
      </c>
      <c r="E3" s="15" t="s">
        <v>198</v>
      </c>
      <c r="F3" s="15" t="s">
        <v>205</v>
      </c>
      <c r="G3" s="15" t="s">
        <v>206</v>
      </c>
      <c r="I3" s="27"/>
    </row>
    <row r="5" spans="1:9" x14ac:dyDescent="0.3">
      <c r="A5" t="s">
        <v>164</v>
      </c>
      <c r="B5" t="s">
        <v>207</v>
      </c>
      <c r="C5">
        <v>0.2</v>
      </c>
      <c r="D5">
        <v>0.3</v>
      </c>
      <c r="E5">
        <v>2400</v>
      </c>
      <c r="F5" s="9">
        <v>3</v>
      </c>
      <c r="G5" s="9">
        <f>C5*D5*E5*F5</f>
        <v>432</v>
      </c>
    </row>
    <row r="6" spans="1:9" x14ac:dyDescent="0.3">
      <c r="A6" t="s">
        <v>164</v>
      </c>
      <c r="B6" t="s">
        <v>166</v>
      </c>
      <c r="C6">
        <v>0.28999999999999998</v>
      </c>
      <c r="D6">
        <v>0.39</v>
      </c>
      <c r="E6">
        <v>2400</v>
      </c>
      <c r="F6" s="9">
        <v>3</v>
      </c>
      <c r="G6" s="9">
        <f>C6*D6*E6*F6</f>
        <v>814.31999999999994</v>
      </c>
    </row>
    <row r="22" spans="1:3" ht="14.4" customHeight="1" x14ac:dyDescent="0.3">
      <c r="A22" s="117" t="s">
        <v>285</v>
      </c>
      <c r="B22" s="118"/>
      <c r="C22" s="118"/>
    </row>
    <row r="23" spans="1:3" ht="55.2" customHeight="1" x14ac:dyDescent="0.3">
      <c r="A23" s="117"/>
      <c r="B23" s="118"/>
      <c r="C23" s="118"/>
    </row>
    <row r="24" spans="1:3" x14ac:dyDescent="0.3">
      <c r="A24" s="5"/>
      <c r="B24" s="5"/>
    </row>
    <row r="25" spans="1:3" ht="41.4" customHeight="1" x14ac:dyDescent="0.3">
      <c r="A25" s="4" t="s">
        <v>154</v>
      </c>
      <c r="B25" s="4" t="s">
        <v>155</v>
      </c>
    </row>
  </sheetData>
  <mergeCells count="2">
    <mergeCell ref="A1:G1"/>
    <mergeCell ref="A22:C23"/>
  </mergeCells>
  <hyperlinks>
    <hyperlink ref="A25" r:id="rId1"/>
    <hyperlink ref="B25" r:id="rId2"/>
  </hyperlinks>
  <pageMargins left="0.7" right="0.7" top="0.75" bottom="0.75" header="0.3" footer="0.3"/>
  <pageSetup scale="76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5</vt:i4>
      </vt:variant>
    </vt:vector>
  </HeadingPairs>
  <TitlesOfParts>
    <vt:vector size="16" baseType="lpstr">
      <vt:lpstr>PRIMARIA</vt:lpstr>
      <vt:lpstr>JARDIN DE NIÑOS</vt:lpstr>
      <vt:lpstr>DORMITORIO</vt:lpstr>
      <vt:lpstr>SANITARIOS</vt:lpstr>
      <vt:lpstr>BIBLIOTECA</vt:lpstr>
      <vt:lpstr>LOSA(SISMICO)</vt:lpstr>
      <vt:lpstr>MURO(SISMICO)</vt:lpstr>
      <vt:lpstr>TRABES (SISMICO)</vt:lpstr>
      <vt:lpstr>COLUMNAS (SISMICO)</vt:lpstr>
      <vt:lpstr>C. GRAVEDAD</vt:lpstr>
      <vt:lpstr>F.SISMICA</vt:lpstr>
      <vt:lpstr>BIBLIOTECA!Área_de_impresión</vt:lpstr>
      <vt:lpstr>DORMITORIO!Área_de_impresión</vt:lpstr>
      <vt:lpstr>'JARDIN DE NIÑOS'!Área_de_impresión</vt:lpstr>
      <vt:lpstr>PRIMARIA!Área_de_impresión</vt:lpstr>
      <vt:lpstr>'TRABES (SISMICO)'!Área_de_impresión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R. G.</dc:creator>
  <cp:lastModifiedBy>sandra R. G.</cp:lastModifiedBy>
  <cp:lastPrinted>2018-01-02T16:41:39Z</cp:lastPrinted>
  <dcterms:created xsi:type="dcterms:W3CDTF">2017-11-09T20:55:06Z</dcterms:created>
  <dcterms:modified xsi:type="dcterms:W3CDTF">2018-01-02T21:37:52Z</dcterms:modified>
</cp:coreProperties>
</file>